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t-strmtg-00\dossiers\010_OP01\10_Guide\TG\TW\TOR\GT_TOR\Guide-Lubrif_TOR_ Métho-V1\"/>
    </mc:Choice>
  </mc:AlternateContent>
  <xr:revisionPtr revIDLastSave="0" documentId="13_ncr:1_{52231193-5A98-46D1-AAC0-D61BE1E9104E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Page_Présentation_Tableur" sheetId="1" r:id="rId1"/>
    <sheet name="Calcul_Indice_Acce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2" l="1"/>
  <c r="O21" i="2" s="1"/>
  <c r="M20" i="2"/>
  <c r="M21" i="2" s="1"/>
  <c r="K20" i="2"/>
  <c r="K21" i="2" s="1"/>
  <c r="I20" i="2"/>
  <c r="I21" i="2" s="1"/>
  <c r="G20" i="2"/>
  <c r="G21" i="2" s="1"/>
  <c r="C20" i="2"/>
  <c r="C21" i="2" s="1"/>
  <c r="O9" i="2"/>
  <c r="O10" i="2" s="1"/>
  <c r="M9" i="2"/>
  <c r="M10" i="2" s="1"/>
  <c r="K9" i="2"/>
  <c r="K10" i="2" s="1"/>
  <c r="I9" i="2"/>
  <c r="I10" i="2" s="1"/>
  <c r="E9" i="2"/>
  <c r="E10" i="2" s="1"/>
  <c r="C9" i="2"/>
  <c r="C10" i="2" s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11" i="2" l="1"/>
  <c r="B22" i="2"/>
</calcChain>
</file>

<file path=xl/sharedStrings.xml><?xml version="1.0" encoding="utf-8"?>
<sst xmlns="http://schemas.openxmlformats.org/spreadsheetml/2006/main" count="123" uniqueCount="53">
  <si>
    <t>Version 1</t>
  </si>
  <si>
    <t>Outil tableur pour le calcul de l’indice d’acceptabilité du risque</t>
  </si>
  <si>
    <t>Guide technique STRMTG</t>
  </si>
  <si>
    <t>Méthodologie d’évaluation de l’acceptabilité du risque - Lubrification Tête de Rail » V1</t>
  </si>
  <si>
    <r>
      <rPr>
        <sz val="10"/>
        <color theme="1"/>
        <rFont val="Liberation Sans"/>
        <family val="2"/>
      </rPr>
      <t>Ce tableur est un outil opérationnel accompagnant le guide technique STRMTG « Méthodologie d’évaluation de l’acceptabilité du risque - Lubrification Tête de Rail V1 »</t>
    </r>
    <r>
      <rPr>
        <sz val="10"/>
        <color theme="1"/>
        <rFont val="Liberation Sans"/>
        <family val="2"/>
      </rPr>
      <t xml:space="preserve">
</t>
    </r>
    <r>
      <rPr>
        <sz val="10"/>
        <color rgb="FF000000"/>
        <rFont val="Liberation Sans1"/>
      </rPr>
      <t xml:space="preserve">
</t>
    </r>
    <r>
      <rPr>
        <sz val="10"/>
        <color theme="1"/>
        <rFont val="Liberation Sans"/>
        <family val="2"/>
      </rPr>
      <t>Cet outil permet de calculer l’indice d’acceptabilité du risque en prenant en compte les 6 critères caractérisant une zone :</t>
    </r>
    <r>
      <rPr>
        <sz val="10"/>
        <color theme="1"/>
        <rFont val="Liberation Sans"/>
        <family val="2"/>
      </rPr>
      <t xml:space="preserve">
- 3 critères de gravité : vitesse, profil longitudinal, obstacle fixe ;</t>
    </r>
    <r>
      <rPr>
        <sz val="10"/>
        <color theme="1"/>
        <rFont val="Liberation Sans"/>
        <family val="2"/>
      </rPr>
      <t xml:space="preserve">
- 3 critères d’occurence : accidentologie, conflit tiers, visibilité.</t>
    </r>
    <r>
      <rPr>
        <sz val="10"/>
        <color theme="1"/>
        <rFont val="Liberation Sans"/>
        <family val="2"/>
      </rPr>
      <t xml:space="preserve">
L’onglet distingue le cas d’une zone circulée en pente d’une zone circulée en rampe.</t>
    </r>
    <r>
      <rPr>
        <sz val="10"/>
        <color theme="1"/>
        <rFont val="Liberation Sans"/>
        <family val="2"/>
      </rPr>
      <t xml:space="preserve">
</t>
    </r>
  </si>
  <si>
    <t>Les seules cellules à renseigner avec une coche « X » sont de couleur magenta et encadrées par des bordures extérieures épaisses.</t>
  </si>
  <si>
    <t>https://www.strmtg.developpement-durable.gouv.fr/guides-techniques-a150.html</t>
  </si>
  <si>
    <t>Décélération FU3</t>
  </si>
  <si>
    <t>m/s</t>
  </si>
  <si>
    <t>Temps réponse</t>
  </si>
  <si>
    <t>s</t>
  </si>
  <si>
    <t>Vitesse TW (km/h)</t>
  </si>
  <si>
    <t>Distance arrêt FU (indépendant base du triangle) en mètres</t>
  </si>
  <si>
    <t>Cas d’une circulation en pente</t>
  </si>
  <si>
    <t>Critères de gravité</t>
  </si>
  <si>
    <t>Critères d’occurrence</t>
  </si>
  <si>
    <t>Danger</t>
  </si>
  <si>
    <t>Vitesse</t>
  </si>
  <si>
    <t>Profil en pente</t>
  </si>
  <si>
    <t>Profil en rampe</t>
  </si>
  <si>
    <t>Obstacle Fixe</t>
  </si>
  <si>
    <t>Accidentologie</t>
  </si>
  <si>
    <t>Conflit tiers</t>
  </si>
  <si>
    <t>Visibilité</t>
  </si>
  <si>
    <t>Pondération Danger
Classe</t>
  </si>
  <si>
    <t>Pondération Danger
Classe</t>
  </si>
  <si>
    <t>10-19</t>
  </si>
  <si>
    <r>
      <rPr>
        <sz val="10"/>
        <color theme="1"/>
        <rFont val="Liberation Sans"/>
        <family val="2"/>
      </rPr>
      <t>]0%;2%[</t>
    </r>
  </si>
  <si>
    <r>
      <rPr>
        <sz val="10"/>
        <color theme="1"/>
        <rFont val="Liberation Sans"/>
        <family val="2"/>
      </rPr>
      <t>[0%;2%[</t>
    </r>
  </si>
  <si>
    <t>Non</t>
  </si>
  <si>
    <t>Respect critères / Pas conflit</t>
  </si>
  <si>
    <t>20-29</t>
  </si>
  <si>
    <t>[2%;5%[</t>
  </si>
  <si>
    <t>Pas Cotation</t>
  </si>
  <si>
    <t>Pas accidentogène mais pas « 0 »</t>
  </si>
  <si>
    <t>1-2</t>
  </si>
  <si>
    <t>30-49</t>
  </si>
  <si>
    <t>≥5%</t>
  </si>
  <si>
    <t>X</t>
  </si>
  <si>
    <t>Oui</t>
  </si>
  <si>
    <t>Accidentogène</t>
  </si>
  <si>
    <t>&gt;2</t>
  </si>
  <si>
    <t>Non respect critères</t>
  </si>
  <si>
    <t>50 et +</t>
  </si>
  <si>
    <t>Cotation</t>
  </si>
  <si>
    <t>Note</t>
  </si>
  <si>
    <t>Indice</t>
  </si>
  <si>
    <t>Cas d’une circulation en rampe</t>
  </si>
  <si>
    <t>Respect critères</t>
  </si>
  <si>
    <t>/!\ 1 seule croix par critère /!\</t>
  </si>
  <si>
    <t>Ne pas mettre de croix quand « Pas cotation »</t>
  </si>
  <si>
    <t>Février 2024</t>
  </si>
  <si>
    <t>Le tableur est disponible en téléchargement sur le site du STRMTG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</si>
</sst>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 &quot;#,##0&quot;    &quot;;&quot;-&quot;#,##0&quot;    &quot;;&quot; &quot;&quot;-&quot;#&quot;    &quot;;&quot; &quot;@&quot; &quot;"/>
    <numFmt numFmtId="166" formatCode="&quot; &quot;#,##0.0&quot;    &quot;;&quot;-&quot;#,##0.0&quot;    &quot;;&quot; &quot;&quot;-&quot;#&quot;    &quot;;&quot; &quot;@&quot; &quot;"/>
    <numFmt numFmtId="167" formatCode="&quot; &quot;#,##0.00&quot; &quot;;&quot;-&quot;#,##0.00&quot; &quot;;&quot; &quot;&quot;-&quot;#&quot; &quot;;&quot; &quot;@&quot; &quot;"/>
  </numFmts>
  <fonts count="29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u/>
      <sz val="10"/>
      <color rgb="FF0066CC"/>
      <name val="Arial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theme="1"/>
      <name val="Arial"/>
      <family val="2"/>
    </font>
    <font>
      <sz val="10"/>
      <color rgb="FF333333"/>
      <name val="Liberation Sans"/>
      <family val="2"/>
    </font>
    <font>
      <b/>
      <i/>
      <u/>
      <sz val="10"/>
      <color rgb="FF000000"/>
      <name val="Liberation Sans"/>
      <family val="2"/>
    </font>
    <font>
      <b/>
      <i/>
      <sz val="16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Liberation Sans1"/>
    </font>
    <font>
      <b/>
      <sz val="10"/>
      <color theme="1"/>
      <name val="Arial"/>
      <family val="2"/>
    </font>
    <font>
      <b/>
      <sz val="15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3333"/>
      <name val="Liberation Sans"/>
      <family val="2"/>
    </font>
    <font>
      <b/>
      <strike/>
      <sz val="10"/>
      <color theme="1"/>
      <name val="Liberation Sans"/>
      <family val="2"/>
    </font>
    <font>
      <sz val="11"/>
      <color theme="1"/>
      <name val="Liberation Sans2"/>
    </font>
    <font>
      <strike/>
      <sz val="11"/>
      <color theme="1"/>
      <name val="Liberation Sans2"/>
    </font>
    <font>
      <b/>
      <sz val="11"/>
      <color theme="1"/>
      <name val="Liberation Sans2"/>
    </font>
    <font>
      <strike/>
      <sz val="10"/>
      <color theme="1"/>
      <name val="Liberation Sans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66FF"/>
        <bgColor rgb="FFFF66FF"/>
      </patternFill>
    </fill>
    <fill>
      <patternFill patternType="solid">
        <fgColor rgb="FFB2B2B2"/>
        <bgColor rgb="FFB2B2B2"/>
      </patternFill>
    </fill>
    <fill>
      <patternFill patternType="solid">
        <fgColor rgb="FFFF3333"/>
        <bgColor rgb="FFFF3333"/>
      </patternFill>
    </fill>
    <fill>
      <patternFill patternType="solid">
        <fgColor rgb="FFFFCC00"/>
        <bgColor rgb="FFFFCC00"/>
      </patternFill>
    </fill>
    <fill>
      <patternFill patternType="solid">
        <fgColor rgb="FF00CC00"/>
        <bgColor rgb="FF00CC00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/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15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167" fontId="1" fillId="0" borderId="0"/>
    <xf numFmtId="0" fontId="13" fillId="8" borderId="0"/>
    <xf numFmtId="0" fontId="14" fillId="0" borderId="0"/>
    <xf numFmtId="0" fontId="16" fillId="0" borderId="0"/>
    <xf numFmtId="0" fontId="1" fillId="0" borderId="0"/>
    <xf numFmtId="0" fontId="1" fillId="0" borderId="0"/>
    <xf numFmtId="0" fontId="4" fillId="0" borderId="0"/>
  </cellStyleXfs>
  <cellXfs count="53">
    <xf numFmtId="0" fontId="0" fillId="0" borderId="0" xfId="0"/>
    <xf numFmtId="0" fontId="14" fillId="0" borderId="0" xfId="17" applyProtection="1"/>
    <xf numFmtId="49" fontId="14" fillId="0" borderId="0" xfId="17" applyNumberFormat="1" applyAlignment="1" applyProtection="1">
      <alignment horizontal="right"/>
    </xf>
    <xf numFmtId="49" fontId="14" fillId="0" borderId="0" xfId="17" applyNumberFormat="1" applyAlignment="1" applyProtection="1">
      <alignment horizontal="right" vertical="center"/>
    </xf>
    <xf numFmtId="0" fontId="14" fillId="0" borderId="0" xfId="17" applyFont="1" applyBorder="1" applyAlignment="1" applyProtection="1">
      <alignment horizontal="left" vertical="center" wrapText="1"/>
    </xf>
    <xf numFmtId="0" fontId="14" fillId="0" borderId="2" xfId="17" applyBorder="1" applyAlignment="1" applyProtection="1">
      <alignment wrapText="1"/>
    </xf>
    <xf numFmtId="165" fontId="14" fillId="0" borderId="2" xfId="15" applyNumberFormat="1" applyFont="1" applyFill="1" applyBorder="1" applyAlignment="1" applyProtection="1">
      <alignment wrapText="1"/>
    </xf>
    <xf numFmtId="166" fontId="14" fillId="0" borderId="2" xfId="15" applyNumberFormat="1" applyFont="1" applyFill="1" applyBorder="1" applyAlignment="1" applyProtection="1">
      <alignment wrapText="1"/>
    </xf>
    <xf numFmtId="0" fontId="2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left" wrapText="1"/>
    </xf>
    <xf numFmtId="0" fontId="22" fillId="0" borderId="4" xfId="0" applyFont="1" applyBorder="1" applyAlignment="1">
      <alignment horizontal="right" wrapText="1"/>
    </xf>
    <xf numFmtId="0" fontId="22" fillId="0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9" borderId="6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10" borderId="0" xfId="0" applyFont="1" applyFill="1" applyAlignment="1">
      <alignment horizontal="center"/>
    </xf>
    <xf numFmtId="0" fontId="0" fillId="10" borderId="6" xfId="0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27" fillId="9" borderId="6" xfId="0" applyFont="1" applyFill="1" applyBorder="1" applyAlignment="1">
      <alignment horizontal="center"/>
    </xf>
    <xf numFmtId="0" fontId="22" fillId="10" borderId="6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8" fillId="1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6" fillId="0" borderId="0" xfId="8" applyFill="1" applyBorder="1" applyAlignment="1" applyProtection="1">
      <alignment horizontal="left" vertical="center"/>
    </xf>
    <xf numFmtId="49" fontId="14" fillId="0" borderId="0" xfId="17" applyNumberFormat="1" applyFont="1" applyFill="1" applyBorder="1" applyAlignment="1" applyProtection="1">
      <alignment horizontal="right" vertical="center"/>
    </xf>
    <xf numFmtId="0" fontId="17" fillId="0" borderId="0" xfId="17" applyFont="1" applyFill="1" applyBorder="1" applyAlignment="1" applyProtection="1">
      <alignment horizontal="center" vertical="center"/>
    </xf>
    <xf numFmtId="0" fontId="18" fillId="0" borderId="0" xfId="17" applyFont="1" applyFill="1" applyBorder="1" applyAlignment="1" applyProtection="1">
      <alignment horizontal="center" vertical="center"/>
    </xf>
    <xf numFmtId="0" fontId="19" fillId="0" borderId="0" xfId="17" applyFont="1" applyFill="1" applyBorder="1" applyAlignment="1" applyProtection="1">
      <alignment horizontal="left" vertical="center" wrapText="1"/>
    </xf>
    <xf numFmtId="164" fontId="20" fillId="9" borderId="2" xfId="17" applyNumberFormat="1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</cellXfs>
  <cellStyles count="22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Excel Built-in Hyperlink" xfId="8" xr:uid="{00000000-0005-0000-0000-000006000000}"/>
    <cellStyle name="Footnote" xfId="9" xr:uid="{00000000-0005-0000-0000-000007000000}"/>
    <cellStyle name="Good" xfId="10" xr:uid="{00000000-0005-0000-0000-000008000000}"/>
    <cellStyle name="Heading" xfId="11" xr:uid="{00000000-0005-0000-0000-000009000000}"/>
    <cellStyle name="Heading 1" xfId="12" xr:uid="{00000000-0005-0000-0000-00000A000000}"/>
    <cellStyle name="Heading 2" xfId="13" xr:uid="{00000000-0005-0000-0000-00000B000000}"/>
    <cellStyle name="Hyperlink" xfId="14" xr:uid="{00000000-0005-0000-0000-00000C000000}"/>
    <cellStyle name="Milliers 2" xfId="15" xr:uid="{00000000-0005-0000-0000-00000D000000}"/>
    <cellStyle name="Neutral" xfId="16" xr:uid="{00000000-0005-0000-0000-00000E000000}"/>
    <cellStyle name="Normal" xfId="0" builtinId="0" customBuiltin="1"/>
    <cellStyle name="Normal 2" xfId="17" xr:uid="{00000000-0005-0000-0000-000010000000}"/>
    <cellStyle name="Note" xfId="1" builtinId="10" customBuiltin="1"/>
    <cellStyle name="Result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74200" cy="1259639"/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474200" cy="12596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trmtg.developpement-durable.gouv.fr/guides-techniques-a150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4"/>
  <sheetViews>
    <sheetView workbookViewId="0">
      <selection activeCell="A13" sqref="A13:G13"/>
    </sheetView>
  </sheetViews>
  <sheetFormatPr baseColWidth="10" defaultRowHeight="12.75"/>
  <cols>
    <col min="1" max="7" width="29.85546875" style="1" customWidth="1"/>
    <col min="8" max="1024" width="10.85546875" style="1" customWidth="1"/>
  </cols>
  <sheetData>
    <row r="1" spans="1:7" ht="99.75" customHeight="1"/>
    <row r="2" spans="1:7">
      <c r="A2" s="2" t="s">
        <v>0</v>
      </c>
      <c r="F2" s="35" t="s">
        <v>51</v>
      </c>
      <c r="G2" s="35"/>
    </row>
    <row r="3" spans="1:7">
      <c r="F3" s="3"/>
    </row>
    <row r="4" spans="1:7" ht="20.25">
      <c r="A4" s="36" t="s">
        <v>1</v>
      </c>
      <c r="B4" s="36"/>
      <c r="C4" s="36"/>
      <c r="D4" s="36"/>
      <c r="E4" s="36"/>
      <c r="F4" s="36"/>
      <c r="G4" s="36"/>
    </row>
    <row r="5" spans="1:7" ht="18">
      <c r="A5" s="37" t="s">
        <v>2</v>
      </c>
      <c r="B5" s="37"/>
      <c r="C5" s="37" t="s">
        <v>3</v>
      </c>
      <c r="D5" s="37"/>
      <c r="E5" s="37"/>
      <c r="F5" s="37"/>
      <c r="G5" s="37"/>
    </row>
    <row r="7" spans="1:7" ht="175.5" customHeight="1">
      <c r="A7" s="38" t="s">
        <v>4</v>
      </c>
      <c r="B7" s="38"/>
      <c r="C7" s="38"/>
      <c r="D7" s="38"/>
      <c r="E7" s="38"/>
      <c r="F7" s="38"/>
      <c r="G7" s="38"/>
    </row>
    <row r="8" spans="1:7">
      <c r="A8" s="4"/>
      <c r="B8" s="4"/>
      <c r="C8" s="4"/>
      <c r="D8" s="4"/>
      <c r="E8" s="4"/>
      <c r="F8" s="4"/>
      <c r="G8" s="4"/>
    </row>
    <row r="9" spans="1:7" ht="16.5" customHeight="1">
      <c r="A9" s="39" t="s">
        <v>5</v>
      </c>
      <c r="B9" s="39"/>
      <c r="C9" s="39"/>
      <c r="D9" s="39"/>
      <c r="E9" s="39"/>
      <c r="F9" s="39"/>
      <c r="G9" s="39"/>
    </row>
    <row r="10" spans="1:7">
      <c r="A10" s="4"/>
      <c r="B10" s="4"/>
      <c r="C10" s="4"/>
      <c r="D10" s="4"/>
      <c r="E10" s="4"/>
      <c r="F10" s="4"/>
      <c r="G10" s="4"/>
    </row>
    <row r="12" spans="1:7">
      <c r="A12" s="1" t="s">
        <v>52</v>
      </c>
    </row>
    <row r="13" spans="1:7">
      <c r="A13" s="34" t="s">
        <v>6</v>
      </c>
      <c r="B13" s="34"/>
      <c r="C13" s="34"/>
      <c r="D13" s="34"/>
      <c r="E13" s="34"/>
      <c r="F13" s="34"/>
      <c r="G13" s="34"/>
    </row>
    <row r="18" spans="1:3" hidden="1">
      <c r="A18" s="1" t="s">
        <v>7</v>
      </c>
      <c r="B18" s="1">
        <v>2.8</v>
      </c>
      <c r="C18" s="1" t="s">
        <v>8</v>
      </c>
    </row>
    <row r="19" spans="1:3" hidden="1">
      <c r="A19" s="1" t="s">
        <v>9</v>
      </c>
      <c r="B19" s="1">
        <v>1.5</v>
      </c>
      <c r="C19" s="1" t="s">
        <v>10</v>
      </c>
    </row>
    <row r="20" spans="1:3" hidden="1"/>
    <row r="21" spans="1:3" ht="25.5" hidden="1">
      <c r="A21" s="5" t="s">
        <v>11</v>
      </c>
      <c r="B21" s="5" t="s">
        <v>12</v>
      </c>
    </row>
    <row r="22" spans="1:3" hidden="1">
      <c r="A22" s="6">
        <v>70</v>
      </c>
      <c r="B22" s="7">
        <f t="shared" ref="B22:B53" si="0">(((A22^2)/(3.6*3.6))/(2*$B$18))+((A22/3.6)*$B$19)</f>
        <v>96.682098765432102</v>
      </c>
    </row>
    <row r="23" spans="1:3" hidden="1">
      <c r="A23" s="6">
        <v>69</v>
      </c>
      <c r="B23" s="7">
        <f t="shared" si="0"/>
        <v>94.350198412698418</v>
      </c>
    </row>
    <row r="24" spans="1:3" hidden="1">
      <c r="A24" s="6">
        <v>68</v>
      </c>
      <c r="B24" s="7">
        <f t="shared" si="0"/>
        <v>92.045855379188723</v>
      </c>
    </row>
    <row r="25" spans="1:3" hidden="1">
      <c r="A25" s="6">
        <v>67</v>
      </c>
      <c r="B25" s="7">
        <f t="shared" si="0"/>
        <v>89.769069664903</v>
      </c>
    </row>
    <row r="26" spans="1:3" hidden="1">
      <c r="A26" s="6">
        <v>66</v>
      </c>
      <c r="B26" s="7">
        <f t="shared" si="0"/>
        <v>87.519841269841265</v>
      </c>
    </row>
    <row r="27" spans="1:3" hidden="1">
      <c r="A27" s="6">
        <v>65</v>
      </c>
      <c r="B27" s="7">
        <f t="shared" si="0"/>
        <v>85.298170194003518</v>
      </c>
    </row>
    <row r="28" spans="1:3" hidden="1">
      <c r="A28" s="6">
        <v>64</v>
      </c>
      <c r="B28" s="7">
        <f t="shared" si="0"/>
        <v>83.104056437389772</v>
      </c>
    </row>
    <row r="29" spans="1:3" hidden="1">
      <c r="A29" s="6">
        <v>63</v>
      </c>
      <c r="B29" s="7">
        <f t="shared" si="0"/>
        <v>80.9375</v>
      </c>
    </row>
    <row r="30" spans="1:3" hidden="1">
      <c r="A30" s="6">
        <v>62</v>
      </c>
      <c r="B30" s="7">
        <f t="shared" si="0"/>
        <v>78.798500881834215</v>
      </c>
    </row>
    <row r="31" spans="1:3" hidden="1">
      <c r="A31" s="6">
        <v>61</v>
      </c>
      <c r="B31" s="7">
        <f t="shared" si="0"/>
        <v>76.687059082892418</v>
      </c>
    </row>
    <row r="32" spans="1:3" hidden="1">
      <c r="A32" s="6">
        <v>60</v>
      </c>
      <c r="B32" s="7">
        <f t="shared" si="0"/>
        <v>74.603174603174608</v>
      </c>
    </row>
    <row r="33" spans="1:2" hidden="1">
      <c r="A33" s="6">
        <v>59</v>
      </c>
      <c r="B33" s="7">
        <f t="shared" si="0"/>
        <v>72.546847442680786</v>
      </c>
    </row>
    <row r="34" spans="1:2" hidden="1">
      <c r="A34" s="6">
        <v>58</v>
      </c>
      <c r="B34" s="7">
        <f t="shared" si="0"/>
        <v>70.518077601410937</v>
      </c>
    </row>
    <row r="35" spans="1:2" hidden="1">
      <c r="A35" s="6">
        <v>57</v>
      </c>
      <c r="B35" s="7">
        <f t="shared" si="0"/>
        <v>68.51686507936509</v>
      </c>
    </row>
    <row r="36" spans="1:2" hidden="1">
      <c r="A36" s="6">
        <v>56</v>
      </c>
      <c r="B36" s="7">
        <f t="shared" si="0"/>
        <v>66.543209876543202</v>
      </c>
    </row>
    <row r="37" spans="1:2" hidden="1">
      <c r="A37" s="6">
        <v>55</v>
      </c>
      <c r="B37" s="7">
        <f t="shared" si="0"/>
        <v>64.597111992945315</v>
      </c>
    </row>
    <row r="38" spans="1:2" hidden="1">
      <c r="A38" s="6">
        <v>54</v>
      </c>
      <c r="B38" s="7">
        <f t="shared" si="0"/>
        <v>62.678571428571423</v>
      </c>
    </row>
    <row r="39" spans="1:2" hidden="1">
      <c r="A39" s="6">
        <v>53</v>
      </c>
      <c r="B39" s="7">
        <f t="shared" si="0"/>
        <v>60.787588183421519</v>
      </c>
    </row>
    <row r="40" spans="1:2" hidden="1">
      <c r="A40" s="6">
        <v>52</v>
      </c>
      <c r="B40" s="7">
        <f t="shared" si="0"/>
        <v>58.924162257495595</v>
      </c>
    </row>
    <row r="41" spans="1:2" hidden="1">
      <c r="A41" s="6">
        <v>51</v>
      </c>
      <c r="B41" s="7">
        <f t="shared" si="0"/>
        <v>57.088293650793652</v>
      </c>
    </row>
    <row r="42" spans="1:2" hidden="1">
      <c r="A42" s="6">
        <v>50</v>
      </c>
      <c r="B42" s="7">
        <f t="shared" si="0"/>
        <v>55.279982363315696</v>
      </c>
    </row>
    <row r="43" spans="1:2" hidden="1">
      <c r="A43" s="6">
        <v>49</v>
      </c>
      <c r="B43" s="7">
        <f t="shared" si="0"/>
        <v>53.499228395061728</v>
      </c>
    </row>
    <row r="44" spans="1:2" hidden="1">
      <c r="A44" s="6">
        <v>48</v>
      </c>
      <c r="B44" s="7">
        <f t="shared" si="0"/>
        <v>51.746031746031747</v>
      </c>
    </row>
    <row r="45" spans="1:2" hidden="1">
      <c r="A45" s="6">
        <v>47</v>
      </c>
      <c r="B45" s="7">
        <f t="shared" si="0"/>
        <v>50.020392416225747</v>
      </c>
    </row>
    <row r="46" spans="1:2" hidden="1">
      <c r="A46" s="6">
        <v>46</v>
      </c>
      <c r="B46" s="7">
        <f t="shared" si="0"/>
        <v>48.322310405643734</v>
      </c>
    </row>
    <row r="47" spans="1:2" hidden="1">
      <c r="A47" s="6">
        <v>45</v>
      </c>
      <c r="B47" s="7">
        <f t="shared" si="0"/>
        <v>46.651785714285715</v>
      </c>
    </row>
    <row r="48" spans="1:2" hidden="1">
      <c r="A48" s="6">
        <v>44</v>
      </c>
      <c r="B48" s="7">
        <f t="shared" si="0"/>
        <v>45.00881834215167</v>
      </c>
    </row>
    <row r="49" spans="1:2" hidden="1">
      <c r="A49" s="6">
        <v>43</v>
      </c>
      <c r="B49" s="7">
        <f t="shared" si="0"/>
        <v>43.39340828924162</v>
      </c>
    </row>
    <row r="50" spans="1:2" hidden="1">
      <c r="A50" s="6">
        <v>42</v>
      </c>
      <c r="B50" s="7">
        <f t="shared" si="0"/>
        <v>41.805555555555557</v>
      </c>
    </row>
    <row r="51" spans="1:2" hidden="1">
      <c r="A51" s="6">
        <v>41</v>
      </c>
      <c r="B51" s="7">
        <f t="shared" si="0"/>
        <v>40.245260141093482</v>
      </c>
    </row>
    <row r="52" spans="1:2" hidden="1">
      <c r="A52" s="6">
        <v>40</v>
      </c>
      <c r="B52" s="7">
        <f t="shared" si="0"/>
        <v>38.71252204585538</v>
      </c>
    </row>
    <row r="53" spans="1:2" hidden="1">
      <c r="A53" s="6">
        <v>39</v>
      </c>
      <c r="B53" s="7">
        <f t="shared" si="0"/>
        <v>37.207341269841265</v>
      </c>
    </row>
    <row r="54" spans="1:2" hidden="1">
      <c r="A54" s="6">
        <v>38</v>
      </c>
      <c r="B54" s="7">
        <f t="shared" ref="B54:B85" si="1">(((A54^2)/(3.6*3.6))/(2*$B$18))+((A54/3.6)*$B$19)</f>
        <v>35.729717813051145</v>
      </c>
    </row>
    <row r="55" spans="1:2" hidden="1">
      <c r="A55" s="6">
        <v>37</v>
      </c>
      <c r="B55" s="7">
        <f t="shared" si="1"/>
        <v>34.279651675485006</v>
      </c>
    </row>
    <row r="56" spans="1:2" hidden="1">
      <c r="A56" s="6">
        <v>36</v>
      </c>
      <c r="B56" s="7">
        <f t="shared" si="1"/>
        <v>32.857142857142861</v>
      </c>
    </row>
    <row r="57" spans="1:2" hidden="1">
      <c r="A57" s="6">
        <v>35</v>
      </c>
      <c r="B57" s="7">
        <f t="shared" si="1"/>
        <v>31.46219135802469</v>
      </c>
    </row>
    <row r="58" spans="1:2" hidden="1">
      <c r="A58" s="6">
        <v>34</v>
      </c>
      <c r="B58" s="7">
        <f t="shared" si="1"/>
        <v>30.094797178130513</v>
      </c>
    </row>
    <row r="59" spans="1:2" hidden="1">
      <c r="A59" s="6">
        <v>33</v>
      </c>
      <c r="B59" s="7">
        <f t="shared" si="1"/>
        <v>28.754960317460316</v>
      </c>
    </row>
    <row r="60" spans="1:2" hidden="1">
      <c r="A60" s="6">
        <v>32</v>
      </c>
      <c r="B60" s="7">
        <f t="shared" si="1"/>
        <v>27.442680776014111</v>
      </c>
    </row>
    <row r="61" spans="1:2" hidden="1">
      <c r="A61" s="6">
        <v>31</v>
      </c>
      <c r="B61" s="7">
        <f t="shared" si="1"/>
        <v>26.157958553791886</v>
      </c>
    </row>
    <row r="62" spans="1:2" hidden="1">
      <c r="A62" s="6">
        <v>30</v>
      </c>
      <c r="B62" s="7">
        <f t="shared" si="1"/>
        <v>24.900793650793652</v>
      </c>
    </row>
    <row r="63" spans="1:2" hidden="1">
      <c r="A63" s="6">
        <v>29</v>
      </c>
      <c r="B63" s="7">
        <f t="shared" si="1"/>
        <v>23.671186067019399</v>
      </c>
    </row>
    <row r="64" spans="1:2" hidden="1">
      <c r="A64" s="6">
        <v>28</v>
      </c>
      <c r="B64" s="7">
        <f t="shared" si="1"/>
        <v>22.469135802469133</v>
      </c>
    </row>
    <row r="65" spans="1:2" hidden="1">
      <c r="A65" s="6">
        <v>27</v>
      </c>
      <c r="B65" s="7">
        <f t="shared" si="1"/>
        <v>21.294642857142854</v>
      </c>
    </row>
    <row r="66" spans="1:2" hidden="1">
      <c r="A66" s="6">
        <v>26</v>
      </c>
      <c r="B66" s="7">
        <f t="shared" si="1"/>
        <v>20.147707231040563</v>
      </c>
    </row>
    <row r="67" spans="1:2" hidden="1">
      <c r="A67" s="6">
        <v>25</v>
      </c>
      <c r="B67" s="7">
        <f t="shared" si="1"/>
        <v>19.02832892416226</v>
      </c>
    </row>
    <row r="68" spans="1:2" hidden="1">
      <c r="A68" s="6">
        <v>24</v>
      </c>
      <c r="B68" s="7">
        <f t="shared" si="1"/>
        <v>17.936507936507937</v>
      </c>
    </row>
    <row r="69" spans="1:2" hidden="1">
      <c r="A69" s="6">
        <v>23</v>
      </c>
      <c r="B69" s="7">
        <f t="shared" si="1"/>
        <v>16.872244268077601</v>
      </c>
    </row>
    <row r="70" spans="1:2" hidden="1">
      <c r="A70" s="6">
        <v>22</v>
      </c>
      <c r="B70" s="7">
        <f t="shared" si="1"/>
        <v>15.835537918871252</v>
      </c>
    </row>
    <row r="71" spans="1:2" hidden="1">
      <c r="A71" s="6">
        <v>21</v>
      </c>
      <c r="B71" s="7">
        <f t="shared" si="1"/>
        <v>14.826388888888889</v>
      </c>
    </row>
    <row r="72" spans="1:2" hidden="1">
      <c r="A72" s="6">
        <v>20</v>
      </c>
      <c r="B72" s="7">
        <f t="shared" si="1"/>
        <v>13.844797178130509</v>
      </c>
    </row>
    <row r="73" spans="1:2" hidden="1">
      <c r="A73" s="6">
        <v>19</v>
      </c>
      <c r="B73" s="7">
        <f t="shared" si="1"/>
        <v>12.89076278659612</v>
      </c>
    </row>
    <row r="74" spans="1:2" hidden="1">
      <c r="A74" s="6">
        <v>18</v>
      </c>
      <c r="B74" s="7">
        <f t="shared" si="1"/>
        <v>11.964285714285715</v>
      </c>
    </row>
    <row r="75" spans="1:2" hidden="1">
      <c r="A75" s="6">
        <v>17</v>
      </c>
      <c r="B75" s="7">
        <f t="shared" si="1"/>
        <v>11.065365961199296</v>
      </c>
    </row>
    <row r="76" spans="1:2" hidden="1">
      <c r="A76" s="6">
        <v>16</v>
      </c>
      <c r="B76" s="7">
        <f t="shared" si="1"/>
        <v>10.194003527336861</v>
      </c>
    </row>
    <row r="77" spans="1:2" hidden="1">
      <c r="A77" s="6">
        <v>15</v>
      </c>
      <c r="B77" s="7">
        <f t="shared" si="1"/>
        <v>9.350198412698413</v>
      </c>
    </row>
    <row r="78" spans="1:2" hidden="1">
      <c r="A78" s="6">
        <v>14</v>
      </c>
      <c r="B78" s="7">
        <f t="shared" si="1"/>
        <v>8.5339506172839492</v>
      </c>
    </row>
    <row r="79" spans="1:2" hidden="1">
      <c r="A79" s="6">
        <v>13</v>
      </c>
      <c r="B79" s="7">
        <f t="shared" si="1"/>
        <v>7.7452601410934747</v>
      </c>
    </row>
    <row r="80" spans="1:2" hidden="1">
      <c r="A80" s="6">
        <v>12</v>
      </c>
      <c r="B80" s="7">
        <f t="shared" si="1"/>
        <v>6.9841269841269842</v>
      </c>
    </row>
    <row r="81" spans="1:2" hidden="1">
      <c r="A81" s="6">
        <v>11</v>
      </c>
      <c r="B81" s="7">
        <f t="shared" si="1"/>
        <v>6.2505511463844794</v>
      </c>
    </row>
    <row r="82" spans="1:2" hidden="1">
      <c r="A82" s="6">
        <v>10</v>
      </c>
      <c r="B82" s="7">
        <f t="shared" si="1"/>
        <v>5.5445326278659604</v>
      </c>
    </row>
    <row r="83" spans="1:2" hidden="1">
      <c r="A83" s="6">
        <v>9</v>
      </c>
      <c r="B83" s="7">
        <f t="shared" si="1"/>
        <v>4.8660714285714288</v>
      </c>
    </row>
    <row r="84" spans="1:2" hidden="1">
      <c r="A84" s="6">
        <v>8</v>
      </c>
      <c r="B84" s="7">
        <f t="shared" si="1"/>
        <v>4.2151675485008822</v>
      </c>
    </row>
    <row r="85" spans="1:2" hidden="1">
      <c r="A85" s="6">
        <v>7</v>
      </c>
      <c r="B85" s="7">
        <f t="shared" si="1"/>
        <v>3.5918209876543208</v>
      </c>
    </row>
    <row r="86" spans="1:2" hidden="1">
      <c r="A86" s="6">
        <v>6</v>
      </c>
      <c r="B86" s="7">
        <f t="shared" ref="B86:B92" si="2">(((A86^2)/(3.6*3.6))/(2*$B$18))+((A86/3.6)*$B$19)</f>
        <v>2.996031746031746</v>
      </c>
    </row>
    <row r="87" spans="1:2" hidden="1">
      <c r="A87" s="6">
        <v>5</v>
      </c>
      <c r="B87" s="7">
        <f t="shared" si="2"/>
        <v>2.4277998236331566</v>
      </c>
    </row>
    <row r="88" spans="1:2" hidden="1">
      <c r="A88" s="6">
        <v>4</v>
      </c>
      <c r="B88" s="7">
        <f t="shared" si="2"/>
        <v>1.8871252204585538</v>
      </c>
    </row>
    <row r="89" spans="1:2" hidden="1">
      <c r="A89" s="6">
        <v>3</v>
      </c>
      <c r="B89" s="7">
        <f t="shared" si="2"/>
        <v>1.3740079365079365</v>
      </c>
    </row>
    <row r="90" spans="1:2" hidden="1">
      <c r="A90" s="6">
        <v>2</v>
      </c>
      <c r="B90" s="7">
        <f t="shared" si="2"/>
        <v>0.88844797178130519</v>
      </c>
    </row>
    <row r="91" spans="1:2" hidden="1">
      <c r="A91" s="6">
        <v>1</v>
      </c>
      <c r="B91" s="7">
        <f t="shared" si="2"/>
        <v>0.43044532627865961</v>
      </c>
    </row>
    <row r="92" spans="1:2" hidden="1">
      <c r="A92" s="6">
        <v>0</v>
      </c>
      <c r="B92" s="7">
        <f t="shared" si="2"/>
        <v>0</v>
      </c>
    </row>
    <row r="93" spans="1:2" hidden="1"/>
    <row r="94" spans="1:2" hidden="1"/>
  </sheetData>
  <mergeCells count="7">
    <mergeCell ref="A13:G13"/>
    <mergeCell ref="F2:G2"/>
    <mergeCell ref="A4:G4"/>
    <mergeCell ref="A5:B5"/>
    <mergeCell ref="C5:G5"/>
    <mergeCell ref="A7:G7"/>
    <mergeCell ref="A9:G9"/>
  </mergeCells>
  <hyperlinks>
    <hyperlink ref="A13" r:id="rId1" xr:uid="{00000000-0004-0000-0000-000000000000}"/>
  </hyperlinks>
  <printOptions horizontalCentered="1" verticalCentered="1" gridLines="1"/>
  <pageMargins left="0" right="0" top="0.39370078740157483" bottom="0.39370078740157483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&amp;CGuide_TOR_V1-Annexe_A.ods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6"/>
  <sheetViews>
    <sheetView tabSelected="1" workbookViewId="0">
      <selection activeCell="E7" sqref="E7"/>
    </sheetView>
  </sheetViews>
  <sheetFormatPr baseColWidth="10" defaultRowHeight="12.75"/>
  <cols>
    <col min="1" max="1" width="16.140625" style="14" customWidth="1"/>
    <col min="2" max="2" width="7.85546875" style="14" customWidth="1"/>
    <col min="3" max="3" width="4" style="14" customWidth="1"/>
    <col min="4" max="4" width="13.140625" style="14" customWidth="1"/>
    <col min="5" max="5" width="3.28515625" style="14" customWidth="1"/>
    <col min="6" max="6" width="13.140625" style="14" customWidth="1"/>
    <col min="7" max="7" width="3.28515625" style="14" customWidth="1"/>
    <col min="8" max="8" width="13.140625" style="14" customWidth="1"/>
    <col min="9" max="9" width="3.140625" style="14" customWidth="1"/>
    <col min="10" max="10" width="32.5703125" style="14" customWidth="1"/>
    <col min="11" max="11" width="3.140625" style="14" customWidth="1"/>
    <col min="12" max="12" width="13.140625" style="14" customWidth="1"/>
    <col min="13" max="13" width="3.140625" style="14" customWidth="1"/>
    <col min="14" max="14" width="27.5703125" style="14" customWidth="1"/>
    <col min="15" max="15" width="3.140625" style="14" customWidth="1"/>
    <col min="16" max="16" width="17" style="14" customWidth="1"/>
  </cols>
  <sheetData>
    <row r="1" spans="1:16" ht="18.75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8.75">
      <c r="A2" s="8"/>
      <c r="B2" s="43" t="s">
        <v>14</v>
      </c>
      <c r="C2" s="43"/>
      <c r="D2" s="43"/>
      <c r="E2" s="43"/>
      <c r="F2" s="43"/>
      <c r="G2" s="43"/>
      <c r="H2" s="43"/>
      <c r="I2" s="43"/>
      <c r="J2" s="43" t="s">
        <v>15</v>
      </c>
      <c r="K2" s="43"/>
      <c r="L2" s="43"/>
      <c r="M2" s="43"/>
      <c r="N2" s="43"/>
      <c r="O2" s="43"/>
      <c r="P2" s="9"/>
    </row>
    <row r="3" spans="1:16" ht="37.15" customHeight="1">
      <c r="A3" s="10" t="s">
        <v>16</v>
      </c>
      <c r="B3" s="43" t="s">
        <v>17</v>
      </c>
      <c r="C3" s="43"/>
      <c r="D3" s="51" t="s">
        <v>18</v>
      </c>
      <c r="E3" s="51"/>
      <c r="F3" s="52" t="s">
        <v>19</v>
      </c>
      <c r="G3" s="52"/>
      <c r="H3" s="43" t="s">
        <v>20</v>
      </c>
      <c r="I3" s="43"/>
      <c r="J3" s="43" t="s">
        <v>21</v>
      </c>
      <c r="K3" s="43"/>
      <c r="L3" s="43" t="s">
        <v>22</v>
      </c>
      <c r="M3" s="43"/>
      <c r="N3" s="43" t="s">
        <v>23</v>
      </c>
      <c r="O3" s="43"/>
      <c r="P3" s="10" t="s">
        <v>16</v>
      </c>
    </row>
    <row r="4" spans="1:16" ht="47.85" customHeight="1">
      <c r="A4" s="11" t="s">
        <v>24</v>
      </c>
      <c r="B4" s="44">
        <v>3</v>
      </c>
      <c r="C4" s="44"/>
      <c r="D4" s="44">
        <v>3</v>
      </c>
      <c r="E4" s="44"/>
      <c r="F4" s="45">
        <v>0</v>
      </c>
      <c r="G4" s="45"/>
      <c r="H4" s="47">
        <v>2</v>
      </c>
      <c r="I4" s="47"/>
      <c r="J4" s="44">
        <v>3</v>
      </c>
      <c r="K4" s="44"/>
      <c r="L4" s="44">
        <v>3</v>
      </c>
      <c r="M4" s="44"/>
      <c r="N4" s="47">
        <v>2</v>
      </c>
      <c r="O4" s="47"/>
      <c r="P4" s="12" t="s">
        <v>25</v>
      </c>
    </row>
    <row r="5" spans="1:16" ht="14.25">
      <c r="A5" s="13">
        <v>1</v>
      </c>
      <c r="B5" s="14" t="s">
        <v>26</v>
      </c>
      <c r="C5" s="15"/>
      <c r="D5" s="16" t="s">
        <v>27</v>
      </c>
      <c r="E5" s="15"/>
      <c r="F5" s="17" t="s">
        <v>28</v>
      </c>
      <c r="G5" s="18"/>
      <c r="H5" s="14" t="s">
        <v>29</v>
      </c>
      <c r="I5" s="15"/>
      <c r="J5" s="14">
        <v>0</v>
      </c>
      <c r="K5" s="15"/>
      <c r="L5" s="14">
        <v>0</v>
      </c>
      <c r="M5" s="15"/>
      <c r="N5" s="14" t="s">
        <v>30</v>
      </c>
      <c r="O5" s="15"/>
      <c r="P5" s="19">
        <v>1</v>
      </c>
    </row>
    <row r="6" spans="1:16" ht="15">
      <c r="A6" s="13">
        <v>2</v>
      </c>
      <c r="B6" s="14" t="s">
        <v>31</v>
      </c>
      <c r="C6" s="15"/>
      <c r="D6" s="16" t="s">
        <v>32</v>
      </c>
      <c r="E6" s="15"/>
      <c r="F6" s="17" t="s">
        <v>32</v>
      </c>
      <c r="G6" s="20"/>
      <c r="H6" s="21" t="s">
        <v>33</v>
      </c>
      <c r="I6" s="21"/>
      <c r="J6" s="14" t="s">
        <v>34</v>
      </c>
      <c r="K6" s="15"/>
      <c r="L6" s="14" t="s">
        <v>35</v>
      </c>
      <c r="M6" s="15"/>
      <c r="N6" s="21" t="s">
        <v>33</v>
      </c>
      <c r="O6" s="21"/>
      <c r="P6" s="19">
        <v>2</v>
      </c>
    </row>
    <row r="7" spans="1:16" ht="15">
      <c r="A7" s="13">
        <v>3</v>
      </c>
      <c r="B7" s="14" t="s">
        <v>36</v>
      </c>
      <c r="C7" s="22"/>
      <c r="D7" s="16" t="s">
        <v>37</v>
      </c>
      <c r="E7" s="15" t="s">
        <v>38</v>
      </c>
      <c r="F7" s="17" t="s">
        <v>37</v>
      </c>
      <c r="G7" s="23"/>
      <c r="H7" s="14" t="s">
        <v>39</v>
      </c>
      <c r="I7" s="15" t="s">
        <v>38</v>
      </c>
      <c r="J7" s="14" t="s">
        <v>40</v>
      </c>
      <c r="K7" s="15" t="s">
        <v>38</v>
      </c>
      <c r="L7" s="14" t="s">
        <v>41</v>
      </c>
      <c r="M7" s="15" t="s">
        <v>38</v>
      </c>
      <c r="N7" s="14" t="s">
        <v>42</v>
      </c>
      <c r="O7" s="15" t="s">
        <v>38</v>
      </c>
      <c r="P7" s="19">
        <v>3</v>
      </c>
    </row>
    <row r="8" spans="1:16">
      <c r="A8" s="24">
        <v>4</v>
      </c>
      <c r="B8" s="14" t="s">
        <v>43</v>
      </c>
      <c r="C8" s="15" t="s">
        <v>38</v>
      </c>
      <c r="D8" s="21" t="s">
        <v>33</v>
      </c>
      <c r="E8" s="21"/>
      <c r="F8" s="25" t="s">
        <v>33</v>
      </c>
      <c r="G8" s="25"/>
      <c r="H8" s="21" t="s">
        <v>33</v>
      </c>
      <c r="I8" s="21"/>
      <c r="J8" s="21" t="s">
        <v>33</v>
      </c>
      <c r="K8" s="21"/>
      <c r="L8" s="21" t="s">
        <v>33</v>
      </c>
      <c r="M8" s="21"/>
      <c r="N8" s="21" t="s">
        <v>33</v>
      </c>
      <c r="O8" s="21"/>
      <c r="P8" s="19">
        <v>4</v>
      </c>
    </row>
    <row r="9" spans="1:16">
      <c r="A9" s="24" t="s">
        <v>44</v>
      </c>
      <c r="C9" s="26">
        <f>VLOOKUP("X",C5:P8,14)</f>
        <v>4</v>
      </c>
      <c r="E9" s="26">
        <f>VLOOKUP("X",E5:P8,12)</f>
        <v>3</v>
      </c>
      <c r="G9" s="27"/>
      <c r="I9" s="26">
        <f>VLOOKUP("X",I5:P8,8)</f>
        <v>3</v>
      </c>
      <c r="K9" s="26">
        <f>VLOOKUP("X",K5:P8,6)</f>
        <v>3</v>
      </c>
      <c r="M9" s="26">
        <f>VLOOKUP("X",M5:P8,4)</f>
        <v>3</v>
      </c>
      <c r="O9" s="26">
        <f>VLOOKUP("X",O5:P8,2)</f>
        <v>3</v>
      </c>
      <c r="P9" s="28" t="s">
        <v>44</v>
      </c>
    </row>
    <row r="10" spans="1:16">
      <c r="A10" s="29" t="s">
        <v>45</v>
      </c>
      <c r="B10" s="30"/>
      <c r="C10" s="31">
        <f>C9*B4</f>
        <v>12</v>
      </c>
      <c r="D10" s="30"/>
      <c r="E10" s="31">
        <f>E9*D4</f>
        <v>9</v>
      </c>
      <c r="G10" s="27"/>
      <c r="H10" s="30"/>
      <c r="I10" s="31">
        <f>I9*H4</f>
        <v>6</v>
      </c>
      <c r="J10" s="30"/>
      <c r="K10" s="31">
        <f>K9*J4</f>
        <v>9</v>
      </c>
      <c r="L10" s="30"/>
      <c r="M10" s="31">
        <f>M9*L4</f>
        <v>9</v>
      </c>
      <c r="N10" s="30"/>
      <c r="O10" s="31">
        <f>O9*N4</f>
        <v>6</v>
      </c>
      <c r="P10" s="28" t="s">
        <v>45</v>
      </c>
    </row>
    <row r="11" spans="1:16" ht="18.75">
      <c r="A11" s="32" t="s">
        <v>46</v>
      </c>
      <c r="B11" s="40">
        <f>C10+E10+I10+K10+M10+O10</f>
        <v>51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33" t="s">
        <v>46</v>
      </c>
    </row>
    <row r="12" spans="1:16" ht="18.75">
      <c r="A12" s="50" t="s">
        <v>47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8.75">
      <c r="A13" s="8"/>
      <c r="B13" s="43" t="s">
        <v>14</v>
      </c>
      <c r="C13" s="43"/>
      <c r="D13" s="43"/>
      <c r="E13" s="43"/>
      <c r="F13" s="43"/>
      <c r="G13" s="43"/>
      <c r="H13" s="43"/>
      <c r="I13" s="43"/>
      <c r="J13" s="43" t="s">
        <v>15</v>
      </c>
      <c r="K13" s="43"/>
      <c r="L13" s="43"/>
      <c r="M13" s="43"/>
      <c r="N13" s="43"/>
      <c r="O13" s="43"/>
      <c r="P13" s="9"/>
    </row>
    <row r="14" spans="1:16" ht="37.15" customHeight="1">
      <c r="A14" s="10" t="s">
        <v>16</v>
      </c>
      <c r="B14" s="43" t="s">
        <v>17</v>
      </c>
      <c r="C14" s="43"/>
      <c r="D14" s="48" t="s">
        <v>18</v>
      </c>
      <c r="E14" s="48"/>
      <c r="F14" s="49" t="s">
        <v>19</v>
      </c>
      <c r="G14" s="49"/>
      <c r="H14" s="43" t="s">
        <v>20</v>
      </c>
      <c r="I14" s="43"/>
      <c r="J14" s="43" t="s">
        <v>21</v>
      </c>
      <c r="K14" s="43"/>
      <c r="L14" s="43" t="s">
        <v>22</v>
      </c>
      <c r="M14" s="43"/>
      <c r="N14" s="43" t="s">
        <v>23</v>
      </c>
      <c r="O14" s="43"/>
      <c r="P14" s="10" t="s">
        <v>16</v>
      </c>
    </row>
    <row r="15" spans="1:16" ht="47.85" customHeight="1">
      <c r="A15" s="11" t="s">
        <v>24</v>
      </c>
      <c r="B15" s="44">
        <v>3</v>
      </c>
      <c r="C15" s="44"/>
      <c r="D15" s="45">
        <v>0</v>
      </c>
      <c r="E15" s="45"/>
      <c r="F15" s="46">
        <v>1</v>
      </c>
      <c r="G15" s="46"/>
      <c r="H15" s="47">
        <v>2</v>
      </c>
      <c r="I15" s="47"/>
      <c r="J15" s="44">
        <v>3</v>
      </c>
      <c r="K15" s="44"/>
      <c r="L15" s="44">
        <v>3</v>
      </c>
      <c r="M15" s="44"/>
      <c r="N15" s="47">
        <v>2</v>
      </c>
      <c r="O15" s="47"/>
      <c r="P15" s="12" t="s">
        <v>25</v>
      </c>
    </row>
    <row r="16" spans="1:16" ht="14.25">
      <c r="A16" s="13">
        <v>1</v>
      </c>
      <c r="B16" s="14" t="s">
        <v>26</v>
      </c>
      <c r="C16" s="15" t="s">
        <v>38</v>
      </c>
      <c r="D16" s="17" t="s">
        <v>27</v>
      </c>
      <c r="E16" s="18"/>
      <c r="F16" s="16" t="s">
        <v>28</v>
      </c>
      <c r="G16" s="15" t="s">
        <v>38</v>
      </c>
      <c r="H16" s="14" t="s">
        <v>29</v>
      </c>
      <c r="I16" s="15" t="s">
        <v>38</v>
      </c>
      <c r="J16" s="14">
        <v>0</v>
      </c>
      <c r="K16" s="15" t="s">
        <v>38</v>
      </c>
      <c r="L16" s="14">
        <v>0</v>
      </c>
      <c r="M16" s="15" t="s">
        <v>38</v>
      </c>
      <c r="N16" s="14" t="s">
        <v>48</v>
      </c>
      <c r="O16" s="15" t="s">
        <v>38</v>
      </c>
      <c r="P16" s="19">
        <v>1</v>
      </c>
    </row>
    <row r="17" spans="1:16" ht="15">
      <c r="A17" s="13">
        <v>2</v>
      </c>
      <c r="B17" s="14" t="s">
        <v>31</v>
      </c>
      <c r="C17" s="15"/>
      <c r="D17" s="17" t="s">
        <v>32</v>
      </c>
      <c r="E17" s="20"/>
      <c r="F17" s="16" t="s">
        <v>32</v>
      </c>
      <c r="G17" s="15"/>
      <c r="H17" s="21" t="s">
        <v>33</v>
      </c>
      <c r="I17" s="21"/>
      <c r="J17" s="14" t="s">
        <v>34</v>
      </c>
      <c r="K17" s="15"/>
      <c r="L17" s="14" t="s">
        <v>35</v>
      </c>
      <c r="M17" s="15"/>
      <c r="N17" s="21" t="s">
        <v>33</v>
      </c>
      <c r="O17" s="21"/>
      <c r="P17" s="19">
        <v>2</v>
      </c>
    </row>
    <row r="18" spans="1:16" ht="15">
      <c r="A18" s="13">
        <v>3</v>
      </c>
      <c r="B18" s="14" t="s">
        <v>36</v>
      </c>
      <c r="C18" s="22"/>
      <c r="D18" s="17" t="s">
        <v>37</v>
      </c>
      <c r="E18" s="23"/>
      <c r="F18" s="16" t="s">
        <v>37</v>
      </c>
      <c r="G18" s="22"/>
      <c r="H18" s="14" t="s">
        <v>39</v>
      </c>
      <c r="I18" s="15"/>
      <c r="J18" s="14" t="s">
        <v>40</v>
      </c>
      <c r="K18" s="15"/>
      <c r="L18" s="14" t="s">
        <v>41</v>
      </c>
      <c r="M18" s="15"/>
      <c r="N18" s="14" t="s">
        <v>42</v>
      </c>
      <c r="O18" s="15"/>
      <c r="P18" s="19">
        <v>3</v>
      </c>
    </row>
    <row r="19" spans="1:16">
      <c r="A19" s="24">
        <v>4</v>
      </c>
      <c r="B19" s="14" t="s">
        <v>43</v>
      </c>
      <c r="C19" s="15"/>
      <c r="D19" s="25" t="s">
        <v>33</v>
      </c>
      <c r="E19" s="25"/>
      <c r="F19" s="21" t="s">
        <v>33</v>
      </c>
      <c r="G19" s="21"/>
      <c r="H19" s="21" t="s">
        <v>33</v>
      </c>
      <c r="I19" s="21"/>
      <c r="J19" s="21" t="s">
        <v>33</v>
      </c>
      <c r="K19" s="21"/>
      <c r="L19" s="21" t="s">
        <v>33</v>
      </c>
      <c r="M19" s="21"/>
      <c r="N19" s="21" t="s">
        <v>33</v>
      </c>
      <c r="O19" s="21"/>
      <c r="P19" s="19">
        <v>4</v>
      </c>
    </row>
    <row r="20" spans="1:16">
      <c r="A20" s="24" t="s">
        <v>44</v>
      </c>
      <c r="C20" s="26">
        <f>VLOOKUP("X",C16:P19,14)</f>
        <v>1</v>
      </c>
      <c r="E20" s="27"/>
      <c r="G20" s="26">
        <f>VLOOKUP("X",G16:P19,10)</f>
        <v>1</v>
      </c>
      <c r="I20" s="26">
        <f>VLOOKUP("X",I16:P19,8)</f>
        <v>1</v>
      </c>
      <c r="K20" s="26">
        <f>VLOOKUP("X",K16:P19,6)</f>
        <v>1</v>
      </c>
      <c r="M20" s="26">
        <f>VLOOKUP("X",M16:P19,4)</f>
        <v>1</v>
      </c>
      <c r="O20" s="26">
        <f>VLOOKUP("X",O16:P19,2)</f>
        <v>1</v>
      </c>
      <c r="P20" s="28" t="s">
        <v>44</v>
      </c>
    </row>
    <row r="21" spans="1:16">
      <c r="A21" s="24" t="s">
        <v>45</v>
      </c>
      <c r="C21" s="26">
        <f>C20*B15</f>
        <v>3</v>
      </c>
      <c r="E21" s="27"/>
      <c r="F21" s="26"/>
      <c r="G21" s="26">
        <f>G20*F15</f>
        <v>1</v>
      </c>
      <c r="H21" s="26"/>
      <c r="I21" s="26">
        <f>I20*H15</f>
        <v>2</v>
      </c>
      <c r="J21" s="26"/>
      <c r="K21" s="26">
        <f>K20*J15</f>
        <v>3</v>
      </c>
      <c r="L21" s="26"/>
      <c r="M21" s="26">
        <f>M20*L15</f>
        <v>3</v>
      </c>
      <c r="N21" s="26"/>
      <c r="O21" s="26">
        <f>O20*N15</f>
        <v>2</v>
      </c>
      <c r="P21" s="28" t="s">
        <v>45</v>
      </c>
    </row>
    <row r="22" spans="1:16" ht="18.75">
      <c r="A22" s="32" t="s">
        <v>46</v>
      </c>
      <c r="B22" s="40">
        <f>C21+G21+I21+K21+M21+O21</f>
        <v>14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33" t="s">
        <v>46</v>
      </c>
    </row>
    <row r="24" spans="1:16">
      <c r="F24" s="15" t="s">
        <v>38</v>
      </c>
      <c r="G24" s="41" t="s">
        <v>49</v>
      </c>
      <c r="H24" s="41"/>
      <c r="I24" s="41"/>
      <c r="J24" s="41"/>
    </row>
    <row r="25" spans="1:16">
      <c r="F25" s="21" t="s">
        <v>33</v>
      </c>
      <c r="G25" s="42" t="s">
        <v>50</v>
      </c>
      <c r="H25" s="42"/>
      <c r="I25" s="42"/>
      <c r="J25" s="42"/>
    </row>
    <row r="26" spans="1:16">
      <c r="N26"/>
    </row>
  </sheetData>
  <mergeCells count="38">
    <mergeCell ref="A1:P1"/>
    <mergeCell ref="B2:I2"/>
    <mergeCell ref="J2:O2"/>
    <mergeCell ref="B3:C3"/>
    <mergeCell ref="D3:E3"/>
    <mergeCell ref="F3:G3"/>
    <mergeCell ref="H3:I3"/>
    <mergeCell ref="J3:K3"/>
    <mergeCell ref="L3:M3"/>
    <mergeCell ref="N3:O3"/>
    <mergeCell ref="J14:K14"/>
    <mergeCell ref="B4:C4"/>
    <mergeCell ref="D4:E4"/>
    <mergeCell ref="F4:G4"/>
    <mergeCell ref="H4:I4"/>
    <mergeCell ref="J4:K4"/>
    <mergeCell ref="N4:O4"/>
    <mergeCell ref="B11:O11"/>
    <mergeCell ref="A12:P12"/>
    <mergeCell ref="B13:I13"/>
    <mergeCell ref="J13:O13"/>
    <mergeCell ref="L4:M4"/>
    <mergeCell ref="B22:O22"/>
    <mergeCell ref="G24:J24"/>
    <mergeCell ref="G25:J25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4:C14"/>
    <mergeCell ref="D14:E14"/>
    <mergeCell ref="F14:G14"/>
    <mergeCell ref="H14:I14"/>
  </mergeCells>
  <printOptions horizontalCentered="1" verticalCentered="1" gridLines="1"/>
  <pageMargins left="0" right="0" top="0.39370078740157483" bottom="0.39370078740157483" header="0" footer="0"/>
  <pageSetup paperSize="9" scale="83" pageOrder="overThenDown" orientation="landscape" useFirstPageNumber="1" r:id="rId1"/>
  <headerFooter>
    <oddHeader>&amp;C&amp;A</oddHeader>
    <oddFooter>&amp;CGuide_TOR_V1-Annexe_A.ods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628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Page_Présentation_Tableur</vt:lpstr>
      <vt:lpstr>Calcul_Indice_Accep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CHAPPELIN Laurent</dc:creator>
  <cp:lastModifiedBy>DE-LABONNEFON V</cp:lastModifiedBy>
  <cp:revision>38</cp:revision>
  <cp:lastPrinted>2023-12-18T09:14:51Z</cp:lastPrinted>
  <dcterms:created xsi:type="dcterms:W3CDTF">2023-03-29T10:33:09Z</dcterms:created>
  <dcterms:modified xsi:type="dcterms:W3CDTF">2024-02-01T09:37:53Z</dcterms:modified>
</cp:coreProperties>
</file>