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dtg\c-GT\GT Amenagements paysagers\Fiche_cone_n°04\2022_MaJ_fiche_cone_visu_REX\5_Versions_fiche\"/>
    </mc:Choice>
  </mc:AlternateContent>
  <bookViews>
    <workbookView xWindow="0" yWindow="0" windowWidth="16380" windowHeight="8190" tabRatio="500"/>
  </bookViews>
  <sheets>
    <sheet name="Présentation_outil" sheetId="1" r:id="rId1"/>
    <sheet name="TPiétonne_sans SLT" sheetId="2" r:id="rId2"/>
    <sheet name="TVélos_sans SLT" sheetId="3" r:id="rId3"/>
    <sheet name="TVL_sans SLT" sheetId="4" r:id="rId4"/>
    <sheet name="TPiétonne_SLT" sheetId="5" r:id="rId5"/>
    <sheet name="TVélos_SLT" sheetId="6" r:id="rId6"/>
    <sheet name="TVL_SLT" sheetId="7" r:id="rId7"/>
    <sheet name="Signaux" sheetId="8" r:id="rId8"/>
  </sheets>
  <definedNames>
    <definedName name="_xlnm.Print_Area" localSheetId="7">Signaux!$A$1:$L$33</definedName>
    <definedName name="_xlnm.Print_Area" localSheetId="1">'TPiétonne_sans SLT'!$A$1:$L$40</definedName>
    <definedName name="_xlnm.Print_Area" localSheetId="4">TPiétonne_SLT!$A$1:$J$39</definedName>
    <definedName name="_xlnm.Print_Area" localSheetId="2">'TVélos_sans SLT'!$B$1:$J$35</definedName>
    <definedName name="_xlnm.Print_Area" localSheetId="5">TVélos_SLT!$B$1:$J$36</definedName>
    <definedName name="_xlnm.Print_Area" localSheetId="3">'TVL_sans SLT'!$A$1:$H$37</definedName>
    <definedName name="_xlnm.Print_Area" localSheetId="6">TVL_SLT!$A$1:$J$34</definedName>
  </definedNames>
  <calcPr calcId="162913" iterateDelta="1E-4"/>
</workbook>
</file>

<file path=xl/calcChain.xml><?xml version="1.0" encoding="utf-8"?>
<calcChain xmlns="http://schemas.openxmlformats.org/spreadsheetml/2006/main">
  <c r="D29" i="4" l="1"/>
  <c r="D27" i="3"/>
  <c r="D31" i="3" l="1"/>
  <c r="D23" i="3"/>
  <c r="D32" i="2"/>
  <c r="D31" i="2"/>
  <c r="K33" i="4"/>
  <c r="K32" i="4"/>
  <c r="D32" i="4"/>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D33" i="4" s="1"/>
  <c r="B69" i="1"/>
  <c r="B70" i="1"/>
  <c r="B71" i="1"/>
  <c r="B72" i="1"/>
  <c r="B73" i="1"/>
  <c r="B74" i="1"/>
  <c r="B75" i="1"/>
  <c r="B76" i="1"/>
  <c r="B77" i="1"/>
  <c r="B78" i="1"/>
  <c r="D32" i="3" s="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D28" i="3" l="1"/>
  <c r="D30" i="3" s="1"/>
  <c r="D28" i="2"/>
  <c r="D27" i="8"/>
  <c r="D28" i="8"/>
  <c r="D29" i="8"/>
  <c r="D27" i="2"/>
  <c r="D29" i="2"/>
  <c r="D27" i="5"/>
  <c r="D28" i="5"/>
  <c r="D30" i="5" s="1"/>
  <c r="D29" i="5"/>
  <c r="D29" i="3"/>
  <c r="D29" i="6"/>
  <c r="D30" i="6"/>
  <c r="D28" i="6"/>
  <c r="K27" i="4"/>
  <c r="K28" i="4"/>
  <c r="K29" i="4"/>
  <c r="D30" i="4"/>
  <c r="D28" i="4" s="1"/>
  <c r="D29" i="7"/>
  <c r="D30" i="7"/>
  <c r="D28" i="7"/>
  <c r="K30" i="4" l="1"/>
  <c r="D31" i="7"/>
  <c r="D30" i="2"/>
  <c r="D30" i="8"/>
  <c r="D31" i="6"/>
  <c r="D31" i="4"/>
</calcChain>
</file>

<file path=xl/sharedStrings.xml><?xml version="1.0" encoding="utf-8"?>
<sst xmlns="http://schemas.openxmlformats.org/spreadsheetml/2006/main" count="220" uniqueCount="79">
  <si>
    <t>Septembre 2018</t>
  </si>
  <si>
    <t>Outil tableur pour la détermination des cônes de visibilité</t>
  </si>
  <si>
    <t>Fiche iutcs n°04</t>
  </si>
  <si>
    <t>Tramway et visibilité : méthodes et outils</t>
  </si>
  <si>
    <r>
      <rPr>
        <sz val="10"/>
        <rFont val="Arial"/>
        <family val="2"/>
      </rPr>
      <t xml:space="preserve">Ce tableur est un outil opérationnel accompagnant la fiche iutcs n°04 </t>
    </r>
    <r>
      <rPr>
        <i/>
        <sz val="10"/>
        <rFont val="Arial"/>
        <family val="2"/>
      </rPr>
      <t>Tramway et visibilité : Méthodes et outils</t>
    </r>
    <r>
      <rPr>
        <sz val="10"/>
        <rFont val="Arial"/>
        <family val="2"/>
      </rPr>
      <t>.
Cet outil permet d’obtenir directement les dimensions des zones libres de masque à déterminer à partir de la saisie des variables descriptives de la configuration à vérifier, les paramètres généraux étant figés. Il reprend l’ensemble des hypothèses et des formules de calcul présentées dans la fiche iutcs n°04.
Il contient 7 onglets, correspondant aux différents types de tiers selon le mode de gestion des conflits (avec ou sans SLT), et au cas de la visibilité sur la signalisation à destination du conducteur tramway. 
Chaque onglet reprend la logique générale du raisonnement appliqué, le schéma explicatif de la configuration selon la modalité de gestion de l’intersection et le type de tiers, ainsi que le tableau des paramètres utilisés et des résultats.</t>
    </r>
  </si>
  <si>
    <t>Traversée de plateforme non gérée par signalisation lumineuse :</t>
  </si>
  <si>
    <t>TPiétonne_sans SLT'!A1</t>
  </si>
  <si>
    <t>TVélos_sans SLT'!A1</t>
  </si>
  <si>
    <t>TVL_sans SLT'!A1</t>
  </si>
  <si>
    <t>Traversée de plateforme gérée par signalisation lumineuse :</t>
  </si>
  <si>
    <t>TPiétonne_SLT!A1</t>
  </si>
  <si>
    <t>TVélos_SLT!A1</t>
  </si>
  <si>
    <t>TVL_SLT!A1</t>
  </si>
  <si>
    <t>Visibilité sur la signalisation à destination du conducteur tramway :</t>
  </si>
  <si>
    <t>Signaux!A1</t>
  </si>
  <si>
    <r>
      <rPr>
        <sz val="10"/>
        <rFont val="Arial"/>
        <family val="2"/>
      </rPr>
      <t xml:space="preserve">Avant d’utiliser ce tableur, il est fortement recommandé d’avoir pris connaissance de la fiche iutcs 04 </t>
    </r>
    <r>
      <rPr>
        <i/>
        <sz val="10"/>
        <rFont val="Arial"/>
        <family val="2"/>
      </rPr>
      <t>Tramway et visibilité : méthodes et outils</t>
    </r>
    <r>
      <rPr>
        <sz val="10"/>
        <rFont val="Arial"/>
        <family val="2"/>
      </rPr>
      <t>, afin de comprendre la logique de dimensionnement et la justification des paramètres.</t>
    </r>
  </si>
  <si>
    <t>La fiche est disponible en téléchargement sur le site du STRMTG et du CEREMA :</t>
  </si>
  <si>
    <t>http://www.strmtg.developpement-durable.gouv.fr/fiches-techniques-et-rapports-tramway-a554.html</t>
  </si>
  <si>
    <t>Données pour le calcul du cône</t>
  </si>
  <si>
    <r>
      <rPr>
        <sz val="10"/>
        <rFont val="Arial"/>
        <family val="2"/>
      </rPr>
      <t xml:space="preserve">Distance point de détection du piéton par rapport au GLO </t>
    </r>
    <r>
      <rPr>
        <b/>
        <sz val="10"/>
        <rFont val="Arial"/>
        <family val="2"/>
      </rPr>
      <t>b2</t>
    </r>
  </si>
  <si>
    <t>m</t>
  </si>
  <si>
    <r>
      <rPr>
        <sz val="10"/>
        <rFont val="Arial"/>
        <family val="2"/>
      </rPr>
      <t xml:space="preserve">Vitesse piéton </t>
    </r>
    <r>
      <rPr>
        <b/>
        <sz val="10"/>
        <rFont val="Arial"/>
        <family val="2"/>
      </rPr>
      <t>v</t>
    </r>
    <r>
      <rPr>
        <b/>
        <vertAlign val="subscript"/>
        <sz val="10"/>
        <rFont val="Arial"/>
        <family val="2"/>
      </rPr>
      <t>pieton</t>
    </r>
  </si>
  <si>
    <t>m/s</t>
  </si>
  <si>
    <r>
      <rPr>
        <sz val="10"/>
        <rFont val="Arial"/>
        <family val="2"/>
      </rPr>
      <t xml:space="preserve">Distance axe voie TW – GLO </t>
    </r>
    <r>
      <rPr>
        <b/>
        <sz val="10"/>
        <rFont val="Arial"/>
        <family val="2"/>
      </rPr>
      <t>a</t>
    </r>
  </si>
  <si>
    <r>
      <rPr>
        <sz val="10"/>
        <rFont val="Arial"/>
        <family val="2"/>
      </rPr>
      <t>Largeur du GLO de la voie traversée par le piéton (GLO d’une ou deux voies)</t>
    </r>
    <r>
      <rPr>
        <b/>
        <sz val="10"/>
        <rFont val="Arial"/>
        <family val="2"/>
      </rPr>
      <t xml:space="preserve"> D</t>
    </r>
    <r>
      <rPr>
        <b/>
        <vertAlign val="subscript"/>
        <sz val="10"/>
        <rFont val="Arial"/>
        <family val="2"/>
      </rPr>
      <t>GLO</t>
    </r>
  </si>
  <si>
    <r>
      <rPr>
        <sz val="10"/>
        <rFont val="Arial"/>
        <family val="2"/>
      </rPr>
      <t xml:space="preserve">Vitesse tramway </t>
    </r>
    <r>
      <rPr>
        <b/>
        <sz val="10"/>
        <rFont val="Arial"/>
        <family val="2"/>
      </rPr>
      <t>v</t>
    </r>
    <r>
      <rPr>
        <b/>
        <vertAlign val="subscript"/>
        <sz val="10"/>
        <rFont val="Arial"/>
        <family val="2"/>
      </rPr>
      <t>tw</t>
    </r>
  </si>
  <si>
    <t>km/h</t>
  </si>
  <si>
    <r>
      <rPr>
        <sz val="10"/>
        <rFont val="Arial"/>
        <family val="2"/>
      </rPr>
      <t xml:space="preserve">Base du triangle (hauteur dans l’axe de l’œil du conducteur tramway) </t>
    </r>
    <r>
      <rPr>
        <b/>
        <sz val="10"/>
        <rFont val="Arial"/>
        <family val="2"/>
      </rPr>
      <t>b1</t>
    </r>
  </si>
  <si>
    <r>
      <rPr>
        <sz val="10"/>
        <rFont val="Arial"/>
        <family val="2"/>
      </rPr>
      <t xml:space="preserve">Hauteur du cône dans l’axe de l’œil du conducteur tramway </t>
    </r>
    <r>
      <rPr>
        <b/>
        <sz val="10"/>
        <rFont val="Arial"/>
        <family val="2"/>
      </rPr>
      <t>h1</t>
    </r>
  </si>
  <si>
    <r>
      <rPr>
        <sz val="10"/>
        <rFont val="Arial"/>
        <family val="2"/>
      </rPr>
      <t xml:space="preserve">Base du triangle (hauteur du cône dans l’axe du GLO) </t>
    </r>
    <r>
      <rPr>
        <b/>
        <sz val="10"/>
        <rFont val="Arial"/>
        <family val="2"/>
      </rPr>
      <t>b2</t>
    </r>
  </si>
  <si>
    <r>
      <rPr>
        <sz val="10"/>
        <rFont val="Arial"/>
        <family val="2"/>
      </rPr>
      <t>Hauteur du cône dans l’axe du GLO</t>
    </r>
    <r>
      <rPr>
        <b/>
        <sz val="10"/>
        <rFont val="Arial"/>
        <family val="2"/>
      </rPr>
      <t xml:space="preserve"> h2</t>
    </r>
  </si>
  <si>
    <t>Cas C de la fiche IUTCS n°4</t>
  </si>
  <si>
    <t xml:space="preserve">Données pour le calcul du cône </t>
  </si>
  <si>
    <r>
      <rPr>
        <sz val="10"/>
        <rFont val="Arial"/>
        <family val="2"/>
      </rPr>
      <t xml:space="preserve">Distance point de détection du vélo par rapport au GLO </t>
    </r>
    <r>
      <rPr>
        <b/>
        <sz val="10"/>
        <rFont val="Arial"/>
        <family val="2"/>
      </rPr>
      <t>b2</t>
    </r>
  </si>
  <si>
    <r>
      <rPr>
        <sz val="10"/>
        <rFont val="Arial"/>
        <family val="2"/>
      </rPr>
      <t xml:space="preserve">Vitesse vélo </t>
    </r>
    <r>
      <rPr>
        <b/>
        <sz val="10"/>
        <rFont val="Arial"/>
        <family val="2"/>
      </rPr>
      <t>v</t>
    </r>
    <r>
      <rPr>
        <b/>
        <vertAlign val="subscript"/>
        <sz val="10"/>
        <rFont val="Arial"/>
        <family val="2"/>
      </rPr>
      <t>cycle</t>
    </r>
  </si>
  <si>
    <r>
      <rPr>
        <sz val="10"/>
        <rFont val="Arial"/>
        <family val="2"/>
      </rPr>
      <t xml:space="preserve">Largeur du GLO de la voie traversée par le vélo </t>
    </r>
    <r>
      <rPr>
        <sz val="10"/>
        <color indexed="8"/>
        <rFont val="Arial"/>
        <family val="2"/>
      </rPr>
      <t>(GLO d’une ou deux voies)</t>
    </r>
    <r>
      <rPr>
        <sz val="10"/>
        <rFont val="Arial"/>
        <family val="2"/>
      </rPr>
      <t xml:space="preserve"> D</t>
    </r>
    <r>
      <rPr>
        <b/>
        <vertAlign val="subscript"/>
        <sz val="10"/>
        <rFont val="Arial"/>
        <family val="2"/>
      </rPr>
      <t>GLO</t>
    </r>
  </si>
  <si>
    <t>Cas A de la fiche IUTCS n°4</t>
  </si>
  <si>
    <t>Cas B de la fiche IUTCS n°4</t>
  </si>
  <si>
    <t>Distance œil du conducteur VL par rapport au marquage</t>
  </si>
  <si>
    <r>
      <rPr>
        <sz val="10"/>
        <rFont val="Arial"/>
        <family val="2"/>
      </rPr>
      <t xml:space="preserve">Distance œil du conducteur VL par rapport au GLO </t>
    </r>
    <r>
      <rPr>
        <b/>
        <sz val="10"/>
        <rFont val="Arial"/>
        <family val="2"/>
      </rPr>
      <t>b2</t>
    </r>
  </si>
  <si>
    <r>
      <rPr>
        <sz val="10"/>
        <rFont val="Arial"/>
        <family val="2"/>
      </rPr>
      <t xml:space="preserve">Vitesse VL </t>
    </r>
    <r>
      <rPr>
        <b/>
        <sz val="10"/>
        <rFont val="Arial"/>
        <family val="2"/>
      </rPr>
      <t>v</t>
    </r>
    <r>
      <rPr>
        <b/>
        <vertAlign val="subscript"/>
        <sz val="10"/>
        <rFont val="Arial"/>
        <family val="2"/>
      </rPr>
      <t>VL</t>
    </r>
  </si>
  <si>
    <r>
      <rPr>
        <sz val="10"/>
        <rFont val="Arial"/>
        <family val="2"/>
      </rPr>
      <t xml:space="preserve">Distance axe voie TW – GLO </t>
    </r>
    <r>
      <rPr>
        <b/>
        <sz val="10"/>
        <rFont val="Arial"/>
        <family val="2"/>
      </rPr>
      <t xml:space="preserve"> a</t>
    </r>
  </si>
  <si>
    <r>
      <rPr>
        <sz val="10"/>
        <rFont val="Arial"/>
        <family val="2"/>
      </rPr>
      <t>Distance axe voie TW – GLO</t>
    </r>
    <r>
      <rPr>
        <b/>
        <sz val="10"/>
        <rFont val="Arial"/>
        <family val="2"/>
      </rPr>
      <t xml:space="preserve"> a</t>
    </r>
  </si>
  <si>
    <r>
      <rPr>
        <sz val="10"/>
        <rFont val="Arial"/>
        <family val="2"/>
      </rPr>
      <t xml:space="preserve">Largeur du GLO de la voie traversée par le VL </t>
    </r>
    <r>
      <rPr>
        <sz val="10"/>
        <color indexed="8"/>
        <rFont val="Arial"/>
        <family val="2"/>
      </rPr>
      <t>(GLO d’une ou deux voies)</t>
    </r>
    <r>
      <rPr>
        <sz val="10"/>
        <rFont val="Arial"/>
        <family val="2"/>
      </rPr>
      <t xml:space="preserve"> D</t>
    </r>
    <r>
      <rPr>
        <b/>
        <vertAlign val="subscript"/>
        <sz val="10"/>
        <rFont val="Arial"/>
        <family val="2"/>
      </rPr>
      <t>GLO</t>
    </r>
  </si>
  <si>
    <r>
      <rPr>
        <sz val="10"/>
        <rFont val="Arial"/>
        <family val="2"/>
      </rPr>
      <t xml:space="preserve">Distance marquage – GLO </t>
    </r>
    <r>
      <rPr>
        <b/>
        <sz val="10"/>
        <rFont val="Arial"/>
        <family val="2"/>
      </rPr>
      <t>f</t>
    </r>
  </si>
  <si>
    <r>
      <rPr>
        <sz val="10"/>
        <rFont val="Arial"/>
        <family val="2"/>
      </rPr>
      <t xml:space="preserve">Décélération tramway en FU </t>
    </r>
    <r>
      <rPr>
        <b/>
        <sz val="10"/>
        <rFont val="Arial"/>
        <family val="2"/>
      </rPr>
      <t>a</t>
    </r>
    <r>
      <rPr>
        <b/>
        <vertAlign val="subscript"/>
        <sz val="10"/>
        <rFont val="Arial"/>
        <family val="2"/>
      </rPr>
      <t>FU</t>
    </r>
  </si>
  <si>
    <t>m/s2</t>
  </si>
  <si>
    <r>
      <rPr>
        <sz val="10"/>
        <rFont val="Arial"/>
        <family val="2"/>
      </rPr>
      <t xml:space="preserve">Temps réaction total (homme + machine) </t>
    </r>
    <r>
      <rPr>
        <b/>
        <sz val="10"/>
        <rFont val="Arial"/>
        <family val="2"/>
      </rPr>
      <t>tr</t>
    </r>
  </si>
  <si>
    <t>s</t>
  </si>
  <si>
    <r>
      <rPr>
        <sz val="10"/>
        <rFont val="Arial"/>
        <family val="2"/>
      </rPr>
      <t xml:space="preserve">Distance recul piéton par rapport au GLO </t>
    </r>
    <r>
      <rPr>
        <b/>
        <sz val="10"/>
        <rFont val="Arial"/>
        <family val="2"/>
      </rPr>
      <t>b2</t>
    </r>
  </si>
  <si>
    <r>
      <rPr>
        <sz val="10"/>
        <rFont val="Arial"/>
        <family val="2"/>
      </rPr>
      <t xml:space="preserve">Distance axe œil conducteur TW – GLO  </t>
    </r>
    <r>
      <rPr>
        <b/>
        <sz val="10"/>
        <rFont val="Arial"/>
        <family val="2"/>
      </rPr>
      <t>a</t>
    </r>
  </si>
  <si>
    <t>Distance vélo – LEF</t>
  </si>
  <si>
    <r>
      <rPr>
        <sz val="10"/>
        <rFont val="Arial"/>
        <family val="2"/>
      </rPr>
      <t xml:space="preserve">Distance entre la LEF et le GLO </t>
    </r>
    <r>
      <rPr>
        <b/>
        <sz val="10"/>
        <rFont val="Arial"/>
        <family val="2"/>
      </rPr>
      <t>f</t>
    </r>
  </si>
  <si>
    <r>
      <rPr>
        <sz val="10"/>
        <rFont val="Arial"/>
        <family val="2"/>
      </rPr>
      <t>Distance axe œil conducteur TW – GLO</t>
    </r>
    <r>
      <rPr>
        <b/>
        <sz val="10"/>
        <rFont val="Arial"/>
        <family val="2"/>
      </rPr>
      <t xml:space="preserve"> a</t>
    </r>
  </si>
  <si>
    <t>Distance entre le bout du capot et la LEF</t>
  </si>
  <si>
    <r>
      <rPr>
        <sz val="10"/>
        <rFont val="Arial"/>
        <family val="2"/>
      </rPr>
      <t xml:space="preserve">Distance axe œil conducteur TW – GLO </t>
    </r>
    <r>
      <rPr>
        <b/>
        <sz val="10"/>
        <rFont val="Arial"/>
        <family val="2"/>
      </rPr>
      <t>a</t>
    </r>
  </si>
  <si>
    <r>
      <rPr>
        <sz val="10"/>
        <rFont val="Arial"/>
        <family val="2"/>
      </rPr>
      <t xml:space="preserve">Décélération tramway en FNS </t>
    </r>
    <r>
      <rPr>
        <b/>
        <sz val="10"/>
        <rFont val="Arial"/>
        <family val="2"/>
      </rPr>
      <t>a</t>
    </r>
    <r>
      <rPr>
        <b/>
        <vertAlign val="subscript"/>
        <sz val="10"/>
        <rFont val="Arial"/>
        <family val="2"/>
      </rPr>
      <t>FNS</t>
    </r>
  </si>
  <si>
    <r>
      <rPr>
        <sz val="10"/>
        <rFont val="Arial"/>
        <family val="2"/>
      </rPr>
      <t xml:space="preserve">Distance GLO-mat SLT </t>
    </r>
    <r>
      <rPr>
        <b/>
        <sz val="10"/>
        <rFont val="Arial"/>
        <family val="2"/>
      </rPr>
      <t>b2</t>
    </r>
  </si>
  <si>
    <t>Mars 2023</t>
  </si>
  <si>
    <t>Version 11</t>
  </si>
  <si>
    <t>Décélération FU3</t>
  </si>
  <si>
    <t>Temps réponse</t>
  </si>
  <si>
    <t>Vitesse TW (km/h)</t>
  </si>
  <si>
    <t>Distance arrêt FU (indépendant base du triangle) en mètres</t>
  </si>
  <si>
    <t>Hauteur du cône dans l’axe de l’œil du conducteur tramway selon visibilité minimale à garantir pour le tiers</t>
  </si>
  <si>
    <t>Hauteur du cône dans l’axe de l’œil du conducteur tramway selon visibilité minimale à garantir pour le conducteur tramway</t>
  </si>
  <si>
    <r>
      <t xml:space="preserve">Logique générale 
</t>
    </r>
    <r>
      <rPr>
        <sz val="10"/>
        <rFont val="Arial"/>
        <family val="2"/>
      </rPr>
      <t>- Le piéton doit avoir le temps de traverser (dégager la zone de conflit) avant l'arrivée du tramway ; pour cela, il doit pouvoir le voir à une distance au moins égale à celle parcourue par celui-ci pendant qu'il traverse (le tramway garde sa vitesse nominale de la section étudiée)
- Le piéton se tient en retrait de la BEV (distance prise égale à 2,5m du GLO pour tenir compte de la carrure du piéton)
- Respect de la priorité du tramway par le piéton, le conducteur tramway doit pouvoir s’assurer que le piéton s’est bien arrêté ; ainsi la distance d’arrêt du tramway se calcule en considérant le freinage d’urgence avec un temps de réaction (homme + machine = 1,5s) (conformément à la norme NF EN 13452-1)</t>
    </r>
  </si>
  <si>
    <r>
      <t xml:space="preserve">Logique générale
</t>
    </r>
    <r>
      <rPr>
        <sz val="10"/>
        <rFont val="Arial"/>
        <family val="2"/>
      </rPr>
      <t xml:space="preserve">
- Le cycliste doit avoir le temps de traverser (dégager la zone de conflit) avant l'arrivée du tramway ; pour cela, il doit pouvoir le voir à une distance au moins égale à celle parcourue par celui-ci pendant qu'il traverse (le tramway garde sa vitesse nominale de la section étudiée)
- Le cycliste a son point de détection à 5m du GLO
- Respect de la priorité du tramway par le cycliste, le conducteur tramway doit pouvoir s’assurer que le cycliste s’est bien arrêté ; ainsi la distance d’arrêt du tramway se calcule en considérant le freinage d’urgence avec un temps de réaction (homme + machine = 1,5s) (conformément à la norme NF EN 13452-1)</t>
    </r>
  </si>
  <si>
    <r>
      <t xml:space="preserve">Logique générale 
</t>
    </r>
    <r>
      <rPr>
        <sz val="10"/>
        <rFont val="Arial"/>
        <family val="2"/>
      </rPr>
      <t xml:space="preserve">
- Respect de la SLT par le cycliste, le conducteur tramway doit pouvoir s’assurer que le cycliste s’est bien arrêté ; ainsi la distance d’arrêt du tramway se calcule en considérant le freinage d’urgence avec un temps de réaction (homme + machine = 1,5s) (conformément à la norme NF EN 13452-1)
- La vitesse initiale du tramway à prendre en compte est la vitesse nominale de la section considérée ou la vitesse d’entrée au carrefour en intersection (si dans le cas considéré cette vitesse n’est pas définie, on prend la vitesse de consigne maximale du réseau considéré) 
- Il est pris une distance d’1m par rapport à la LEF pour la visibilité du cycle arrêté (pour le calcul du cône, la distance entre la LEF et le GLO notée f aura une valeur maximale de 3m)</t>
    </r>
  </si>
  <si>
    <r>
      <t>Logique générale </t>
    </r>
    <r>
      <rPr>
        <sz val="10"/>
        <rFont val="Arial"/>
        <family val="2"/>
      </rPr>
      <t>:
- Respect de la SLT par le piéton, le conducteur tramway doit pouvoir s’assurer que le piéton s’est bien arrêté ; ainsi la distance d’arrêt du tramway se calcule en considérant le freinage d’urgence avec un temps de réaction (homme + machine = 1,5s) (conformément à la norme NF EN 13452-1)
- La vitesse initiale du tramway à prendre en compte est la vitesse nominale de la section considérée ou la vitesse d’entrée au carrefour en intersection (si dans le cas considéré cette vitesse n’est pas définie, on prend la vitesse de consigne maximale du réseau considéré) 
- Le piéton se tient en retrait de la BEV (distance prise égale à 1,5m du GLO pour tenir compte de la carrure du piéton)</t>
    </r>
  </si>
  <si>
    <r>
      <t>Logique générale</t>
    </r>
    <r>
      <rPr>
        <sz val="10"/>
        <rFont val="Arial"/>
        <family val="2"/>
      </rPr>
      <t xml:space="preserve"> 
- Respect de la SLT par le VL, le conducteur tramway doit pouvoir s’assurer que le VL s’est bien arrêté ; ainsi la distance d’arrêt du tramway se calcule en considérant le freinage d’urgence avec un temps de réaction (homme + machine = 1,5s) (conformément à la norme NF EN 13452-1)
- La vitesse initiale du tramway à prendre en compte est la vitesse nominale de la section considérée ou la vitesse d’entrée au carrefour en intersection (si dans le cas considéré cette vitesse n’est pas définie, on prend la vitesse de consigne maximale du réseau considéré) 
- Il est pris une distance d’1m par rapport à la LEF pour la visibilité du capot du véhicule arrêté (pour le calcul du cône, la distance entre la LEF et le GLO notée f aura une valeur maximale de 3m)</t>
    </r>
  </si>
  <si>
    <r>
      <t xml:space="preserve">Logique générale
</t>
    </r>
    <r>
      <rPr>
        <sz val="10"/>
        <rFont val="Arial"/>
        <family val="2"/>
      </rPr>
      <t xml:space="preserve">
- Le VL doit avoir le temps de traverser (dégager la zone de conflit) avant l'arrivée du tramway ; pour cela, il doit pouvoir le voir à une distance au moins égale à celle parcourue par celui-ci pendant qu'il traverse (le tramway garde sa vitesse nominale de la section étudiée)
- E</t>
    </r>
    <r>
      <rPr>
        <sz val="10"/>
        <color indexed="8"/>
        <rFont val="Arial"/>
        <family val="2"/>
      </rPr>
      <t xml:space="preserve">n présence de marquage au sol, </t>
    </r>
    <r>
      <rPr>
        <sz val="10"/>
        <rFont val="Arial"/>
        <family val="2"/>
      </rPr>
      <t xml:space="preserve">l’œil du conducteur VL se tient à 2,5m de la bande STOP au minimum et au maximum à 4m du GLO lorsque celle-ci est positionnée plus loin (cas A), sinon l’oeil du conducteur VL se tient </t>
    </r>
    <r>
      <rPr>
        <sz val="10"/>
        <color indexed="8"/>
        <rFont val="Arial"/>
        <family val="2"/>
      </rPr>
      <t xml:space="preserve">à 2,5m en retrait du GLO (cas B)
</t>
    </r>
    <r>
      <rPr>
        <sz val="10"/>
        <rFont val="Arial"/>
        <family val="2"/>
      </rPr>
      <t>- Le véhicule se déplace à une vitesse de 10m/s ; afin de prendre en compte le temps de décision du conducteur VL de traverser ainsi que sa phase d’accélération, il est ajouté 4s au temps de traversée
- Respect de la priorité du tramway par le VL, le conducteur tramway doit pouvoir s’assurer que le VL s’est bien arrêté ; ainsi la distance d’arrêt du tramway se calcule en considérant le freinage d’urgence avec un temps de réaction (homme + machine = 1,5s) (conformément à la norme NF EN 13452-1)</t>
    </r>
  </si>
  <si>
    <r>
      <t>Logique générale</t>
    </r>
    <r>
      <rPr>
        <sz val="10"/>
        <rFont val="Arial"/>
        <family val="2"/>
      </rPr>
      <t xml:space="preserve"> 
- La visibilité sur les R17/R18+SAC relève des conditions nominales de conduite, la distance d’arrêt du tramway se calcule donc en freinage normal de service avec un temps de réaction (homme + machine) de 1,5s (conformément à la norme NF EN 13452-1)
-  La vitesse initiale du tramway à prendre en compte est la vitesse nominale de la section considérée ou la vitesse d’entrée au carrefour en intersection (si dans le cas considéré cette vitesse n’est pas définie, on prend la vitesse de consigne maximale du réseau considéré) </t>
    </r>
  </si>
  <si>
    <t>Raccourci vers les différents onglets :</t>
  </si>
  <si>
    <t>Les cases modifiables sont de couleur rouge et encadrées par des bordures extérieures épaisses.</t>
  </si>
  <si>
    <r>
      <t xml:space="preserve">Légende : 
les cases en gris sont les hypothèses générales prises en compte (cf fiche IUTCS n°4) ; 
</t>
    </r>
    <r>
      <rPr>
        <b/>
        <i/>
        <sz val="10"/>
        <rFont val="Arial"/>
        <family val="2"/>
      </rPr>
      <t xml:space="preserve">les cases en rouge sont les paramètres dépendant de chaque configuration étudiée, ils doivent être remplis par l’utilisateur ; 
</t>
    </r>
    <r>
      <rPr>
        <i/>
        <sz val="10"/>
        <rFont val="Arial"/>
        <family val="2"/>
      </rPr>
      <t>les cases bleues sont les dimensions du triangle dont la hauteur est sur l’axe du tramway = « cône de visibilité » ; 
les cases vertes sont les dimensions du triangle dont la hauteur est prise sur la limite extérieure du GLO = « cône devant être libre de tout masque »</t>
    </r>
  </si>
  <si>
    <r>
      <t xml:space="preserve">Légende : 
les cases en gris sont les hypothèses générales prises en compte (cf fiche IUTCS n°4) ; 
</t>
    </r>
    <r>
      <rPr>
        <b/>
        <i/>
        <sz val="10"/>
        <rFont val="Arial"/>
        <family val="2"/>
      </rPr>
      <t xml:space="preserve">les cases en rouge sont les paramètres dépendant de chaque configuration étudiée, ils doivent être remplis par l’utilisateur ; 
</t>
    </r>
    <r>
      <rPr>
        <i/>
        <sz val="10"/>
        <rFont val="Arial"/>
        <family val="2"/>
      </rPr>
      <t>les cases bleues sont les dimensions du triangle dont la hauteur est prise sur l’axe du tramway = « cône de visibilité » ; 
les cases vertes sont les dimensions du triangle dont la hauteur est prise sur la limite extérieure du GLO = « cône devant être libre de tout masque »</t>
    </r>
  </si>
  <si>
    <r>
      <t>Légende : 
les cases en gris sont les hypothèses générales prises en c</t>
    </r>
    <r>
      <rPr>
        <i/>
        <sz val="10"/>
        <rFont val="Arial"/>
        <family val="2"/>
      </rPr>
      <t xml:space="preserve">ompte (cf fiche IUTCS n°4) ; 
</t>
    </r>
    <r>
      <rPr>
        <b/>
        <i/>
        <sz val="10"/>
        <color indexed="8"/>
        <rFont val="Arial"/>
        <family val="2"/>
      </rPr>
      <t xml:space="preserve">les cases en rouge sont les paramètres dépendant de chaque configuration étudiée, ils doivent être remplis par l’utilisateur ; 
</t>
    </r>
    <r>
      <rPr>
        <i/>
        <sz val="10"/>
        <color indexed="8"/>
        <rFont val="Arial"/>
        <family val="2"/>
      </rPr>
      <t>les cases bleues sont les dimensions du triangle dont la hauteur est prise sur l’axe du tramway = « cône de visibilité » ; 
les cases vertes sont les dimensions du triangle dont la hauteur est prise sur la limite extérieure du GLO = « cône devant être libre de tout masque »</t>
    </r>
  </si>
  <si>
    <r>
      <t>Légende : 
les cases en gris sont les hypothèses générales prises en co</t>
    </r>
    <r>
      <rPr>
        <i/>
        <sz val="10"/>
        <rFont val="Arial"/>
        <family val="2"/>
      </rPr>
      <t xml:space="preserve">mpte (cf fiche IUTCS n°4) ; 
</t>
    </r>
    <r>
      <rPr>
        <b/>
        <i/>
        <sz val="10"/>
        <color indexed="8"/>
        <rFont val="Arial"/>
        <family val="2"/>
      </rPr>
      <t xml:space="preserve">les cases en rouge sont les paramètres dépendant de chaque configuration étudiée, ils doivent être remplis par l’utilisateur ; 
</t>
    </r>
    <r>
      <rPr>
        <i/>
        <sz val="10"/>
        <color indexed="8"/>
        <rFont val="Arial"/>
        <family val="2"/>
      </rPr>
      <t>les cases bleues sont les dimensions du triangle dont la hauteur est prise sur l’axe du tramway = « cône de visibilité » ; 
les cases vertes sont les dimensions du triangle dont la hauteur est prise sur la limite extérieure du GLO = « cône devant être libre de tout masque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</si>
</sst>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_-* #,##0\ _€_-;\-* #,##0\ _€_-;_-* &quot;-&quot;??\ _€_-;_-@_-"/>
    <numFmt numFmtId="166" formatCode="_-* #,##0.0\ _€_-;\-* #,##0.0\ _€_-;_-* &quot;-&quot;??\ _€_-;_-@_-"/>
  </numFmts>
  <fonts count="15" x14ac:knownFonts="1">
    <font>
      <sz val="10"/>
      <name val="Arial"/>
      <family val="2"/>
    </font>
    <font>
      <b/>
      <i/>
      <sz val="16"/>
      <name val="Arial"/>
      <family val="2"/>
    </font>
    <font>
      <sz val="14"/>
      <name val="Arial"/>
      <family val="2"/>
    </font>
    <font>
      <i/>
      <sz val="10"/>
      <name val="Arial"/>
      <family val="2"/>
    </font>
    <font>
      <u/>
      <sz val="10"/>
      <color indexed="30"/>
      <name val="Arial"/>
      <family val="2"/>
    </font>
    <font>
      <sz val="9"/>
      <color indexed="12"/>
      <name val="Arial"/>
      <family val="2"/>
    </font>
    <font>
      <b/>
      <sz val="10"/>
      <name val="Arial"/>
      <family val="2"/>
    </font>
    <font>
      <b/>
      <vertAlign val="subscript"/>
      <sz val="10"/>
      <name val="Arial"/>
      <family val="2"/>
    </font>
    <font>
      <b/>
      <i/>
      <sz val="10"/>
      <name val="Arial"/>
      <family val="2"/>
    </font>
    <font>
      <b/>
      <sz val="12"/>
      <name val="Arial"/>
      <family val="2"/>
    </font>
    <font>
      <sz val="10"/>
      <color indexed="8"/>
      <name val="Arial"/>
      <family val="2"/>
    </font>
    <font>
      <i/>
      <sz val="10"/>
      <color indexed="8"/>
      <name val="Arial"/>
      <family val="2"/>
    </font>
    <font>
      <b/>
      <i/>
      <sz val="10"/>
      <color indexed="8"/>
      <name val="Arial"/>
      <family val="2"/>
    </font>
    <font>
      <sz val="10"/>
      <name val="Arial"/>
      <family val="2"/>
    </font>
    <font>
      <sz val="16"/>
      <name val="Arial"/>
      <family val="2"/>
    </font>
  </fonts>
  <fills count="9">
    <fill>
      <patternFill patternType="none"/>
    </fill>
    <fill>
      <patternFill patternType="gray125"/>
    </fill>
    <fill>
      <patternFill patternType="solid">
        <fgColor indexed="22"/>
        <bgColor indexed="55"/>
      </patternFill>
    </fill>
    <fill>
      <patternFill patternType="solid">
        <fgColor indexed="45"/>
        <bgColor indexed="29"/>
      </patternFill>
    </fill>
    <fill>
      <patternFill patternType="solid">
        <fgColor indexed="44"/>
        <bgColor indexed="49"/>
      </patternFill>
    </fill>
    <fill>
      <patternFill patternType="solid">
        <fgColor indexed="50"/>
        <bgColor indexed="51"/>
      </patternFill>
    </fill>
    <fill>
      <patternFill patternType="solid">
        <fgColor indexed="31"/>
        <bgColor indexed="42"/>
      </patternFill>
    </fill>
    <fill>
      <patternFill patternType="solid">
        <fgColor rgb="FFFF66FF"/>
        <bgColor indexed="51"/>
      </patternFill>
    </fill>
    <fill>
      <patternFill patternType="solid">
        <fgColor rgb="FFFF66FF"/>
        <bgColor indexed="49"/>
      </patternFill>
    </fill>
  </fills>
  <borders count="13">
    <border>
      <left/>
      <right/>
      <top/>
      <bottom/>
      <diagonal/>
    </border>
    <border>
      <left style="hair">
        <color indexed="8"/>
      </left>
      <right style="hair">
        <color indexed="8"/>
      </right>
      <top style="hair">
        <color indexed="8"/>
      </top>
      <bottom style="hair">
        <color indexed="8"/>
      </bottom>
      <diagonal/>
    </border>
    <border>
      <left style="thick">
        <color indexed="8"/>
      </left>
      <right style="thick">
        <color indexed="8"/>
      </right>
      <top style="thick">
        <color indexed="8"/>
      </top>
      <bottom style="hair">
        <color indexed="8"/>
      </bottom>
      <diagonal/>
    </border>
    <border>
      <left style="thick">
        <color indexed="8"/>
      </left>
      <right style="thick">
        <color indexed="8"/>
      </right>
      <top style="hair">
        <color indexed="8"/>
      </top>
      <bottom style="hair">
        <color indexed="8"/>
      </bottom>
      <diagonal/>
    </border>
    <border>
      <left style="thick">
        <color indexed="8"/>
      </left>
      <right style="thick">
        <color indexed="8"/>
      </right>
      <top style="hair">
        <color indexed="8"/>
      </top>
      <bottom style="thick">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thin">
        <color indexed="8"/>
      </bottom>
      <diagonal/>
    </border>
    <border>
      <left style="thick">
        <color indexed="8"/>
      </left>
      <right style="thick">
        <color indexed="8"/>
      </right>
      <top style="medium">
        <color indexed="8"/>
      </top>
      <bottom style="hair">
        <color indexed="8"/>
      </bottom>
      <diagonal/>
    </border>
    <border>
      <left style="hair">
        <color indexed="8"/>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xf numFmtId="43" fontId="13" fillId="0" borderId="0" applyFont="0" applyFill="0" applyBorder="0" applyAlignment="0" applyProtection="0"/>
  </cellStyleXfs>
  <cellXfs count="64">
    <xf numFmtId="0" fontId="0" fillId="0" borderId="0" xfId="0"/>
    <xf numFmtId="0" fontId="0" fillId="0" borderId="0" xfId="0" applyProtection="1"/>
    <xf numFmtId="49" fontId="0" fillId="0" borderId="0" xfId="0" applyNumberFormat="1" applyAlignment="1" applyProtection="1">
      <alignment horizontal="right" vertical="center"/>
    </xf>
    <xf numFmtId="49" fontId="0" fillId="0" borderId="0" xfId="0" applyNumberFormat="1" applyAlignment="1" applyProtection="1">
      <alignment horizontal="right"/>
    </xf>
    <xf numFmtId="0" fontId="6" fillId="0" borderId="0" xfId="0" applyFont="1" applyBorder="1" applyAlignment="1" applyProtection="1">
      <alignment horizontal="left" vertical="center" wrapText="1"/>
    </xf>
    <xf numFmtId="0" fontId="0" fillId="0" borderId="0" xfId="0" applyFill="1" applyProtection="1"/>
    <xf numFmtId="164" fontId="0" fillId="2" borderId="1" xfId="0" applyNumberFormat="1" applyFill="1" applyBorder="1" applyAlignment="1" applyProtection="1">
      <alignment horizontal="center"/>
    </xf>
    <xf numFmtId="164" fontId="0" fillId="3" borderId="2" xfId="0" applyNumberFormat="1" applyFill="1" applyBorder="1" applyAlignment="1" applyProtection="1">
      <alignment horizontal="center"/>
      <protection locked="0"/>
    </xf>
    <xf numFmtId="164" fontId="0" fillId="3" borderId="3" xfId="0" applyNumberFormat="1" applyFill="1" applyBorder="1" applyAlignment="1" applyProtection="1">
      <alignment horizontal="center"/>
      <protection locked="0"/>
    </xf>
    <xf numFmtId="0" fontId="0" fillId="3" borderId="4" xfId="0" applyFill="1" applyBorder="1" applyAlignment="1" applyProtection="1">
      <alignment horizontal="center"/>
      <protection locked="0"/>
    </xf>
    <xf numFmtId="164" fontId="0" fillId="4" borderId="5" xfId="0" applyNumberFormat="1" applyFill="1" applyBorder="1" applyAlignment="1" applyProtection="1">
      <alignment horizontal="center"/>
    </xf>
    <xf numFmtId="164" fontId="0" fillId="4" borderId="1" xfId="0" applyNumberFormat="1" applyFill="1" applyBorder="1" applyAlignment="1" applyProtection="1">
      <alignment horizontal="center"/>
    </xf>
    <xf numFmtId="164" fontId="0" fillId="5" borderId="1" xfId="0" applyNumberFormat="1" applyFill="1" applyBorder="1" applyAlignment="1" applyProtection="1">
      <alignment horizontal="center"/>
    </xf>
    <xf numFmtId="0" fontId="3" fillId="0" borderId="0" xfId="0" applyFont="1" applyBorder="1" applyAlignment="1" applyProtection="1">
      <alignment horizontal="left" wrapText="1"/>
    </xf>
    <xf numFmtId="0" fontId="0" fillId="0" borderId="0" xfId="0" applyFill="1" applyAlignment="1" applyProtection="1">
      <alignment horizontal="left" vertical="center" wrapText="1"/>
    </xf>
    <xf numFmtId="0" fontId="9" fillId="0" borderId="0" xfId="0" applyFont="1" applyFill="1" applyAlignment="1" applyProtection="1">
      <alignment horizontal="left" vertical="center"/>
    </xf>
    <xf numFmtId="0" fontId="0" fillId="0" borderId="0" xfId="0" applyAlignment="1" applyProtection="1">
      <alignment shrinkToFit="1"/>
    </xf>
    <xf numFmtId="164" fontId="0" fillId="3" borderId="2" xfId="0" applyNumberFormat="1" applyFill="1" applyBorder="1" applyAlignment="1" applyProtection="1">
      <alignment horizontal="center" shrinkToFit="1"/>
      <protection locked="0"/>
    </xf>
    <xf numFmtId="0" fontId="0" fillId="3" borderId="3" xfId="0" applyFill="1" applyBorder="1" applyAlignment="1" applyProtection="1">
      <alignment horizontal="center" shrinkToFit="1"/>
      <protection locked="0"/>
    </xf>
    <xf numFmtId="164" fontId="0" fillId="3" borderId="3" xfId="0" applyNumberFormat="1" applyFill="1" applyBorder="1" applyAlignment="1" applyProtection="1">
      <alignment horizontal="center" shrinkToFit="1"/>
      <protection locked="0"/>
    </xf>
    <xf numFmtId="1" fontId="0" fillId="3" borderId="4" xfId="0" applyNumberFormat="1" applyFill="1" applyBorder="1" applyAlignment="1" applyProtection="1">
      <alignment horizontal="center" shrinkToFit="1"/>
      <protection locked="0"/>
    </xf>
    <xf numFmtId="164" fontId="0" fillId="2" borderId="6" xfId="0" applyNumberFormat="1" applyFill="1" applyBorder="1" applyAlignment="1" applyProtection="1">
      <alignment horizontal="center"/>
    </xf>
    <xf numFmtId="1" fontId="0" fillId="3" borderId="4" xfId="0" applyNumberFormat="1" applyFill="1" applyBorder="1" applyAlignment="1" applyProtection="1">
      <alignment horizontal="center"/>
      <protection locked="0"/>
    </xf>
    <xf numFmtId="0" fontId="0" fillId="0" borderId="0" xfId="0" applyAlignment="1" applyProtection="1">
      <alignment horizontal="justify" vertical="center" wrapText="1"/>
    </xf>
    <xf numFmtId="0" fontId="9" fillId="0" borderId="0" xfId="0" applyFont="1" applyProtection="1"/>
    <xf numFmtId="0" fontId="11" fillId="0" borderId="0" xfId="0" applyFont="1" applyBorder="1" applyAlignment="1" applyProtection="1">
      <alignment horizontal="left" wrapText="1"/>
    </xf>
    <xf numFmtId="0" fontId="0" fillId="0" borderId="0" xfId="0" applyAlignment="1" applyProtection="1">
      <alignment wrapText="1"/>
    </xf>
    <xf numFmtId="164" fontId="0" fillId="3" borderId="7" xfId="0" applyNumberFormat="1" applyFill="1" applyBorder="1" applyAlignment="1" applyProtection="1">
      <alignment horizontal="center"/>
      <protection locked="0"/>
    </xf>
    <xf numFmtId="0" fontId="4" fillId="0" borderId="0" xfId="1" applyNumberFormat="1" applyFont="1" applyFill="1" applyBorder="1" applyAlignment="1" applyProtection="1">
      <protection locked="0"/>
    </xf>
    <xf numFmtId="0" fontId="0" fillId="0" borderId="9" xfId="0" applyBorder="1" applyAlignment="1" applyProtection="1">
      <alignment wrapText="1"/>
    </xf>
    <xf numFmtId="165" fontId="13" fillId="0" borderId="9" xfId="2" applyNumberFormat="1" applyBorder="1" applyAlignment="1" applyProtection="1">
      <alignment wrapText="1"/>
    </xf>
    <xf numFmtId="166" fontId="13" fillId="0" borderId="9" xfId="2" applyNumberFormat="1" applyBorder="1" applyAlignment="1" applyProtection="1">
      <alignment wrapText="1"/>
    </xf>
    <xf numFmtId="2" fontId="0" fillId="2" borderId="1" xfId="0" applyNumberFormat="1" applyFill="1" applyBorder="1" applyAlignment="1" applyProtection="1">
      <alignment horizontal="center"/>
    </xf>
    <xf numFmtId="164" fontId="3" fillId="8" borderId="1" xfId="0" applyNumberFormat="1" applyFont="1" applyFill="1" applyBorder="1" applyAlignment="1" applyProtection="1">
      <alignment horizontal="center"/>
    </xf>
    <xf numFmtId="0" fontId="3" fillId="0" borderId="0" xfId="0" applyFont="1" applyProtection="1"/>
    <xf numFmtId="164" fontId="3" fillId="7" borderId="0" xfId="0" applyNumberFormat="1" applyFont="1" applyFill="1" applyBorder="1" applyAlignment="1" applyProtection="1">
      <alignment horizontal="center"/>
    </xf>
    <xf numFmtId="0" fontId="3" fillId="0" borderId="0" xfId="0" applyFont="1" applyFill="1" applyBorder="1" applyProtection="1"/>
    <xf numFmtId="0" fontId="3" fillId="0" borderId="0" xfId="0" applyFont="1" applyAlignment="1" applyProtection="1">
      <alignment shrinkToFit="1"/>
    </xf>
    <xf numFmtId="0" fontId="0" fillId="0" borderId="0" xfId="0" applyFont="1" applyBorder="1" applyAlignment="1" applyProtection="1">
      <alignment horizontal="left" vertical="center" wrapText="1"/>
    </xf>
    <xf numFmtId="0" fontId="14" fillId="0" borderId="0" xfId="0" applyFont="1" applyProtection="1"/>
    <xf numFmtId="0" fontId="5" fillId="0" borderId="0" xfId="0" applyFont="1" applyBorder="1" applyAlignment="1" applyProtection="1">
      <alignment horizontal="left" vertical="center"/>
    </xf>
    <xf numFmtId="49" fontId="0" fillId="0" borderId="0" xfId="0" applyNumberFormat="1" applyFont="1" applyBorder="1" applyAlignment="1" applyProtection="1">
      <alignment horizontal="right" vertical="center"/>
    </xf>
    <xf numFmtId="0" fontId="1"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0" fillId="0" borderId="0" xfId="0" applyFont="1" applyBorder="1" applyAlignment="1" applyProtection="1">
      <alignment horizontal="left" vertical="center" wrapText="1"/>
    </xf>
    <xf numFmtId="0" fontId="0" fillId="6" borderId="1" xfId="0" applyFont="1" applyFill="1" applyBorder="1" applyAlignment="1" applyProtection="1">
      <alignment horizontal="justify" vertical="center" wrapText="1"/>
    </xf>
    <xf numFmtId="164" fontId="0" fillId="3" borderId="10" xfId="0" applyNumberFormat="1" applyFill="1" applyBorder="1" applyAlignment="1" applyProtection="1">
      <alignment horizontal="center" vertical="center"/>
      <protection locked="0"/>
    </xf>
    <xf numFmtId="164" fontId="0" fillId="3" borderId="11" xfId="0" applyNumberFormat="1" applyFill="1" applyBorder="1" applyAlignment="1" applyProtection="1">
      <alignment horizontal="center" vertical="center"/>
      <protection locked="0"/>
    </xf>
    <xf numFmtId="164" fontId="0" fillId="3" borderId="12" xfId="0" applyNumberFormat="1" applyFill="1" applyBorder="1" applyAlignment="1" applyProtection="1">
      <alignment horizontal="center" vertical="center"/>
      <protection locked="0"/>
    </xf>
    <xf numFmtId="0" fontId="6" fillId="0" borderId="0" xfId="0" applyFont="1" applyBorder="1" applyAlignment="1" applyProtection="1">
      <alignment horizontal="left" vertical="center" wrapText="1"/>
    </xf>
    <xf numFmtId="0" fontId="6" fillId="0" borderId="1" xfId="0" applyFont="1" applyBorder="1" applyAlignment="1" applyProtection="1">
      <alignment horizontal="center" vertical="center" wrapText="1"/>
    </xf>
    <xf numFmtId="0" fontId="0" fillId="2" borderId="8" xfId="0" applyFont="1" applyFill="1" applyBorder="1" applyAlignment="1" applyProtection="1">
      <alignment horizontal="left" vertical="center" wrapText="1"/>
    </xf>
    <xf numFmtId="0" fontId="0" fillId="3" borderId="8" xfId="0" applyFont="1" applyFill="1" applyBorder="1" applyAlignment="1" applyProtection="1">
      <alignment horizontal="left" vertical="center" wrapText="1"/>
    </xf>
    <xf numFmtId="0" fontId="0" fillId="5" borderId="1" xfId="0" applyFont="1" applyFill="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8" borderId="1" xfId="0" applyFont="1" applyFill="1" applyBorder="1" applyAlignment="1" applyProtection="1">
      <alignment horizontal="left" vertical="center" wrapText="1"/>
    </xf>
    <xf numFmtId="0" fontId="0" fillId="4" borderId="1" xfId="0" applyFont="1" applyFill="1" applyBorder="1" applyAlignment="1" applyProtection="1">
      <alignment horizontal="left" vertical="center" wrapText="1"/>
    </xf>
    <xf numFmtId="0" fontId="6" fillId="0" borderId="1" xfId="0" applyFont="1" applyBorder="1" applyAlignment="1" applyProtection="1">
      <alignment horizontal="center" vertical="center"/>
    </xf>
    <xf numFmtId="0" fontId="9" fillId="0" borderId="0" xfId="0" applyFont="1" applyBorder="1" applyAlignment="1" applyProtection="1">
      <alignment horizontal="left" vertical="center"/>
    </xf>
    <xf numFmtId="0" fontId="6" fillId="0" borderId="1" xfId="0" applyFont="1" applyBorder="1" applyAlignment="1" applyProtection="1">
      <alignment horizontal="center" vertical="center" shrinkToFit="1"/>
    </xf>
    <xf numFmtId="0" fontId="0" fillId="3" borderId="8" xfId="0" applyFont="1" applyFill="1" applyBorder="1" applyAlignment="1" applyProtection="1">
      <alignment horizontal="left" vertical="center" shrinkToFit="1"/>
    </xf>
    <xf numFmtId="0" fontId="0" fillId="2" borderId="8" xfId="0" applyFont="1" applyFill="1" applyBorder="1" applyAlignment="1" applyProtection="1">
      <alignment horizontal="left" vertical="center"/>
    </xf>
    <xf numFmtId="0" fontId="0" fillId="3" borderId="8" xfId="0" applyFont="1" applyFill="1" applyBorder="1" applyAlignment="1" applyProtection="1">
      <alignment horizontal="left" vertical="center"/>
    </xf>
    <xf numFmtId="0" fontId="11" fillId="0" borderId="0" xfId="0" applyFont="1" applyBorder="1" applyAlignment="1" applyProtection="1">
      <alignment horizontal="left" vertical="center" wrapText="1"/>
    </xf>
  </cellXfs>
  <cellStyles count="3">
    <cellStyle name="Lien hypertexte" xfId="1" builtinId="8"/>
    <cellStyle name="Milliers" xfId="2"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66CCFF"/>
      <rgbColor rgb="00FF9999"/>
      <rgbColor rgb="00CC99FF"/>
      <rgbColor rgb="00FFCC99"/>
      <rgbColor rgb="003366FF"/>
      <rgbColor rgb="0033CCCC"/>
      <rgbColor rgb="00AECF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194241</xdr:rowOff>
    </xdr:from>
    <xdr:to>
      <xdr:col>2</xdr:col>
      <xdr:colOff>813408</xdr:colOff>
      <xdr:row>0</xdr:row>
      <xdr:rowOff>1094241</xdr:rowOff>
    </xdr:to>
    <xdr:pic>
      <xdr:nvPicPr>
        <xdr:cNvPr id="2" name="Image 1"/>
        <xdr:cNvPicPr>
          <a:picLocks noChangeAspect="1"/>
        </xdr:cNvPicPr>
      </xdr:nvPicPr>
      <xdr:blipFill>
        <a:blip xmlns:r="http://schemas.openxmlformats.org/officeDocument/2006/relationships" r:embed="rId1"/>
        <a:stretch>
          <a:fillRect/>
        </a:stretch>
      </xdr:blipFill>
      <xdr:spPr>
        <a:xfrm>
          <a:off x="0" y="194241"/>
          <a:ext cx="2531643" cy="900000"/>
        </a:xfrm>
        <a:prstGeom prst="rect">
          <a:avLst/>
        </a:prstGeom>
      </xdr:spPr>
    </xdr:pic>
    <xdr:clientData/>
  </xdr:twoCellAnchor>
  <xdr:twoCellAnchor editAs="oneCell">
    <xdr:from>
      <xdr:col>5</xdr:col>
      <xdr:colOff>209180</xdr:colOff>
      <xdr:row>0</xdr:row>
      <xdr:rowOff>0</xdr:rowOff>
    </xdr:from>
    <xdr:to>
      <xdr:col>6</xdr:col>
      <xdr:colOff>826275</xdr:colOff>
      <xdr:row>0</xdr:row>
      <xdr:rowOff>1260000</xdr:rowOff>
    </xdr:to>
    <xdr:pic>
      <xdr:nvPicPr>
        <xdr:cNvPr id="4" name="Image 3"/>
        <xdr:cNvPicPr>
          <a:picLocks noChangeAspect="1"/>
        </xdr:cNvPicPr>
      </xdr:nvPicPr>
      <xdr:blipFill>
        <a:blip xmlns:r="http://schemas.openxmlformats.org/officeDocument/2006/relationships" r:embed="rId2"/>
        <a:stretch>
          <a:fillRect/>
        </a:stretch>
      </xdr:blipFill>
      <xdr:spPr>
        <a:xfrm>
          <a:off x="4504768" y="0"/>
          <a:ext cx="1476213" cy="12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1255058</xdr:rowOff>
    </xdr:from>
    <xdr:to>
      <xdr:col>5</xdr:col>
      <xdr:colOff>103368</xdr:colOff>
      <xdr:row>18</xdr:row>
      <xdr:rowOff>4372</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55058"/>
          <a:ext cx="7297544" cy="35603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7470</xdr:rowOff>
    </xdr:from>
    <xdr:to>
      <xdr:col>6</xdr:col>
      <xdr:colOff>72698</xdr:colOff>
      <xdr:row>18</xdr:row>
      <xdr:rowOff>5746</xdr:rowOff>
    </xdr:to>
    <xdr:pic>
      <xdr:nvPicPr>
        <xdr:cNvPr id="5" name="Imag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62529"/>
          <a:ext cx="7864522" cy="35542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1</xdr:row>
      <xdr:rowOff>114300</xdr:rowOff>
    </xdr:from>
    <xdr:to>
      <xdr:col>6</xdr:col>
      <xdr:colOff>158750</xdr:colOff>
      <xdr:row>18</xdr:row>
      <xdr:rowOff>107950</xdr:rowOff>
    </xdr:to>
    <xdr:pic>
      <xdr:nvPicPr>
        <xdr:cNvPr id="4099"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71600"/>
          <a:ext cx="7931150" cy="3556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6</xdr:col>
      <xdr:colOff>514350</xdr:colOff>
      <xdr:row>1</xdr:row>
      <xdr:rowOff>101224</xdr:rowOff>
    </xdr:from>
    <xdr:to>
      <xdr:col>11</xdr:col>
      <xdr:colOff>419100</xdr:colOff>
      <xdr:row>18</xdr:row>
      <xdr:rowOff>88524</xdr:rowOff>
    </xdr:to>
    <xdr:pic>
      <xdr:nvPicPr>
        <xdr:cNvPr id="4100" name="Imag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1232" y="1356283"/>
          <a:ext cx="6695515" cy="35433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1</xdr:row>
      <xdr:rowOff>184150</xdr:rowOff>
    </xdr:from>
    <xdr:to>
      <xdr:col>8</xdr:col>
      <xdr:colOff>666750</xdr:colOff>
      <xdr:row>18</xdr:row>
      <xdr:rowOff>146050</xdr:rowOff>
    </xdr:to>
    <xdr:pic>
      <xdr:nvPicPr>
        <xdr:cNvPr id="5122" name="Imag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41450"/>
          <a:ext cx="8667750" cy="35242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1</xdr:row>
      <xdr:rowOff>76200</xdr:rowOff>
    </xdr:from>
    <xdr:to>
      <xdr:col>6</xdr:col>
      <xdr:colOff>209550</xdr:colOff>
      <xdr:row>18</xdr:row>
      <xdr:rowOff>38100</xdr:rowOff>
    </xdr:to>
    <xdr:pic>
      <xdr:nvPicPr>
        <xdr:cNvPr id="6146" name="Image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33500"/>
          <a:ext cx="7823200" cy="35242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1</xdr:row>
      <xdr:rowOff>190500</xdr:rowOff>
    </xdr:from>
    <xdr:to>
      <xdr:col>4</xdr:col>
      <xdr:colOff>431800</xdr:colOff>
      <xdr:row>18</xdr:row>
      <xdr:rowOff>184150</xdr:rowOff>
    </xdr:to>
    <xdr:pic>
      <xdr:nvPicPr>
        <xdr:cNvPr id="7170" name="Imag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11300"/>
          <a:ext cx="6127750" cy="3556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2</xdr:row>
      <xdr:rowOff>180788</xdr:rowOff>
    </xdr:from>
    <xdr:to>
      <xdr:col>5</xdr:col>
      <xdr:colOff>146050</xdr:colOff>
      <xdr:row>19</xdr:row>
      <xdr:rowOff>168088</xdr:rowOff>
    </xdr:to>
    <xdr:pic>
      <xdr:nvPicPr>
        <xdr:cNvPr id="8194" name="Image 1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60500"/>
          <a:ext cx="6464300" cy="354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rmtg.developpement-durable.gouv.fr/fiches-techniques-et-rapports-tramway-a554.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0"/>
  <sheetViews>
    <sheetView tabSelected="1" zoomScale="85" zoomScaleNormal="85" workbookViewId="0">
      <selection activeCell="A7" sqref="A7:G7"/>
    </sheetView>
  </sheetViews>
  <sheetFormatPr baseColWidth="10" defaultColWidth="10.26953125" defaultRowHeight="12.5" x14ac:dyDescent="0.25"/>
  <cols>
    <col min="1" max="7" width="12.26953125" style="1" customWidth="1"/>
    <col min="8" max="16384" width="10.26953125" style="1"/>
  </cols>
  <sheetData>
    <row r="1" spans="1:7" ht="100" customHeight="1" x14ac:dyDescent="0.25"/>
    <row r="2" spans="1:7" x14ac:dyDescent="0.25">
      <c r="A2" s="3" t="s">
        <v>59</v>
      </c>
      <c r="F2" s="41" t="s">
        <v>58</v>
      </c>
      <c r="G2" s="41" t="s">
        <v>0</v>
      </c>
    </row>
    <row r="3" spans="1:7" x14ac:dyDescent="0.25">
      <c r="F3" s="2"/>
    </row>
    <row r="4" spans="1:7" ht="20" x14ac:dyDescent="0.25">
      <c r="A4" s="42" t="s">
        <v>1</v>
      </c>
      <c r="B4" s="42"/>
      <c r="C4" s="42"/>
      <c r="D4" s="42"/>
      <c r="E4" s="42"/>
      <c r="F4" s="42"/>
      <c r="G4" s="42"/>
    </row>
    <row r="5" spans="1:7" ht="17.5" x14ac:dyDescent="0.25">
      <c r="A5" s="43" t="s">
        <v>2</v>
      </c>
      <c r="B5" s="43"/>
      <c r="C5" s="43" t="s">
        <v>3</v>
      </c>
      <c r="D5" s="43"/>
      <c r="E5" s="43"/>
      <c r="F5" s="43"/>
      <c r="G5" s="43"/>
    </row>
    <row r="7" spans="1:7" ht="175.5" customHeight="1" x14ac:dyDescent="0.25">
      <c r="A7" s="44" t="s">
        <v>4</v>
      </c>
      <c r="B7" s="44"/>
      <c r="C7" s="44"/>
      <c r="D7" s="44"/>
      <c r="E7" s="44"/>
      <c r="F7" s="44"/>
      <c r="G7" s="44"/>
    </row>
    <row r="8" spans="1:7" ht="13" thickBot="1" x14ac:dyDescent="0.3">
      <c r="A8" s="38"/>
      <c r="B8" s="38"/>
      <c r="C8" s="38"/>
      <c r="D8" s="38"/>
      <c r="E8" s="38"/>
      <c r="F8" s="38"/>
      <c r="G8" s="38"/>
    </row>
    <row r="9" spans="1:7" ht="17" customHeight="1" thickBot="1" x14ac:dyDescent="0.3">
      <c r="A9" s="46" t="s">
        <v>74</v>
      </c>
      <c r="B9" s="47"/>
      <c r="C9" s="47"/>
      <c r="D9" s="47"/>
      <c r="E9" s="47"/>
      <c r="F9" s="47"/>
      <c r="G9" s="48"/>
    </row>
    <row r="10" spans="1:7" x14ac:dyDescent="0.25">
      <c r="A10" s="38"/>
      <c r="B10" s="38"/>
      <c r="C10" s="38"/>
      <c r="D10" s="38"/>
      <c r="E10" s="38"/>
      <c r="F10" s="38"/>
      <c r="G10" s="38"/>
    </row>
    <row r="11" spans="1:7" x14ac:dyDescent="0.25">
      <c r="A11" s="38"/>
      <c r="B11" s="38"/>
      <c r="C11" s="38"/>
      <c r="D11" s="38"/>
      <c r="E11" s="38"/>
      <c r="F11" s="38"/>
      <c r="G11" s="38"/>
    </row>
    <row r="12" spans="1:7" ht="20" x14ac:dyDescent="0.4">
      <c r="A12" s="39" t="s">
        <v>73</v>
      </c>
    </row>
    <row r="13" spans="1:7" x14ac:dyDescent="0.25">
      <c r="A13" s="1" t="s">
        <v>5</v>
      </c>
    </row>
    <row r="14" spans="1:7" x14ac:dyDescent="0.25">
      <c r="A14" s="28" t="s">
        <v>6</v>
      </c>
    </row>
    <row r="15" spans="1:7" x14ac:dyDescent="0.25">
      <c r="A15" s="28" t="s">
        <v>7</v>
      </c>
    </row>
    <row r="16" spans="1:7" x14ac:dyDescent="0.25">
      <c r="A16" s="28" t="s">
        <v>8</v>
      </c>
    </row>
    <row r="18" spans="1:7" x14ac:dyDescent="0.25">
      <c r="A18" s="1" t="s">
        <v>9</v>
      </c>
    </row>
    <row r="19" spans="1:7" x14ac:dyDescent="0.25">
      <c r="A19" s="28" t="s">
        <v>10</v>
      </c>
    </row>
    <row r="20" spans="1:7" x14ac:dyDescent="0.25">
      <c r="A20" s="28" t="s">
        <v>11</v>
      </c>
    </row>
    <row r="21" spans="1:7" x14ac:dyDescent="0.25">
      <c r="A21" s="28" t="s">
        <v>12</v>
      </c>
    </row>
    <row r="23" spans="1:7" x14ac:dyDescent="0.25">
      <c r="A23" s="1" t="s">
        <v>13</v>
      </c>
    </row>
    <row r="24" spans="1:7" x14ac:dyDescent="0.25">
      <c r="A24" s="28" t="s">
        <v>14</v>
      </c>
    </row>
    <row r="26" spans="1:7" ht="40.5" customHeight="1" x14ac:dyDescent="0.25">
      <c r="A26" s="45" t="s">
        <v>15</v>
      </c>
      <c r="B26" s="45"/>
      <c r="C26" s="45"/>
      <c r="D26" s="45"/>
      <c r="E26" s="45"/>
      <c r="F26" s="45"/>
      <c r="G26" s="45"/>
    </row>
    <row r="28" spans="1:7" x14ac:dyDescent="0.25">
      <c r="A28" s="1" t="s">
        <v>16</v>
      </c>
    </row>
    <row r="29" spans="1:7" x14ac:dyDescent="0.25">
      <c r="A29" s="40" t="s">
        <v>17</v>
      </c>
      <c r="B29" s="40"/>
      <c r="C29" s="40"/>
      <c r="D29" s="40"/>
      <c r="E29" s="40"/>
      <c r="F29" s="40"/>
      <c r="G29" s="40"/>
    </row>
    <row r="34" spans="1:3" hidden="1" x14ac:dyDescent="0.25">
      <c r="A34" s="1" t="s">
        <v>60</v>
      </c>
      <c r="B34" s="1">
        <v>2.8</v>
      </c>
      <c r="C34" s="1" t="s">
        <v>22</v>
      </c>
    </row>
    <row r="35" spans="1:3" hidden="1" x14ac:dyDescent="0.25">
      <c r="A35" s="1" t="s">
        <v>61</v>
      </c>
      <c r="B35" s="1">
        <v>1.5</v>
      </c>
      <c r="C35" s="1" t="s">
        <v>48</v>
      </c>
    </row>
    <row r="36" spans="1:3" hidden="1" x14ac:dyDescent="0.25"/>
    <row r="37" spans="1:3" ht="75" hidden="1" x14ac:dyDescent="0.25">
      <c r="A37" s="29" t="s">
        <v>62</v>
      </c>
      <c r="B37" s="29" t="s">
        <v>63</v>
      </c>
    </row>
    <row r="38" spans="1:3" hidden="1" x14ac:dyDescent="0.25">
      <c r="A38" s="30">
        <v>70</v>
      </c>
      <c r="B38" s="31">
        <f>(((A38^2)/(3.6*3.6))/(2*$B$34))+((A38/3.6)*$B$35)</f>
        <v>96.682098765432102</v>
      </c>
    </row>
    <row r="39" spans="1:3" hidden="1" x14ac:dyDescent="0.25">
      <c r="A39" s="30">
        <v>69</v>
      </c>
      <c r="B39" s="31">
        <f t="shared" ref="B39:B102" si="0">(((A39^2)/(3.6*3.6))/(2*$B$34))+((A39/3.6)*$B$35)</f>
        <v>94.350198412698418</v>
      </c>
    </row>
    <row r="40" spans="1:3" hidden="1" x14ac:dyDescent="0.25">
      <c r="A40" s="30">
        <v>68</v>
      </c>
      <c r="B40" s="31">
        <f t="shared" si="0"/>
        <v>92.045855379188723</v>
      </c>
    </row>
    <row r="41" spans="1:3" hidden="1" x14ac:dyDescent="0.25">
      <c r="A41" s="30">
        <v>67</v>
      </c>
      <c r="B41" s="31">
        <f t="shared" si="0"/>
        <v>89.769069664903</v>
      </c>
    </row>
    <row r="42" spans="1:3" hidden="1" x14ac:dyDescent="0.25">
      <c r="A42" s="30">
        <v>66</v>
      </c>
      <c r="B42" s="31">
        <f t="shared" si="0"/>
        <v>87.519841269841265</v>
      </c>
    </row>
    <row r="43" spans="1:3" hidden="1" x14ac:dyDescent="0.25">
      <c r="A43" s="30">
        <v>65</v>
      </c>
      <c r="B43" s="31">
        <f t="shared" si="0"/>
        <v>85.298170194003518</v>
      </c>
    </row>
    <row r="44" spans="1:3" hidden="1" x14ac:dyDescent="0.25">
      <c r="A44" s="30">
        <v>64</v>
      </c>
      <c r="B44" s="31">
        <f t="shared" si="0"/>
        <v>83.104056437389772</v>
      </c>
    </row>
    <row r="45" spans="1:3" hidden="1" x14ac:dyDescent="0.25">
      <c r="A45" s="30">
        <v>63</v>
      </c>
      <c r="B45" s="31">
        <f t="shared" si="0"/>
        <v>80.9375</v>
      </c>
    </row>
    <row r="46" spans="1:3" hidden="1" x14ac:dyDescent="0.25">
      <c r="A46" s="30">
        <v>62</v>
      </c>
      <c r="B46" s="31">
        <f t="shared" si="0"/>
        <v>78.798500881834215</v>
      </c>
    </row>
    <row r="47" spans="1:3" hidden="1" x14ac:dyDescent="0.25">
      <c r="A47" s="30">
        <v>61</v>
      </c>
      <c r="B47" s="31">
        <f t="shared" si="0"/>
        <v>76.687059082892418</v>
      </c>
    </row>
    <row r="48" spans="1:3" hidden="1" x14ac:dyDescent="0.25">
      <c r="A48" s="30">
        <v>60</v>
      </c>
      <c r="B48" s="31">
        <f t="shared" si="0"/>
        <v>74.603174603174608</v>
      </c>
    </row>
    <row r="49" spans="1:2" hidden="1" x14ac:dyDescent="0.25">
      <c r="A49" s="30">
        <v>59</v>
      </c>
      <c r="B49" s="31">
        <f t="shared" si="0"/>
        <v>72.546847442680786</v>
      </c>
    </row>
    <row r="50" spans="1:2" hidden="1" x14ac:dyDescent="0.25">
      <c r="A50" s="30">
        <v>58</v>
      </c>
      <c r="B50" s="31">
        <f t="shared" si="0"/>
        <v>70.518077601410937</v>
      </c>
    </row>
    <row r="51" spans="1:2" hidden="1" x14ac:dyDescent="0.25">
      <c r="A51" s="30">
        <v>57</v>
      </c>
      <c r="B51" s="31">
        <f t="shared" si="0"/>
        <v>68.51686507936509</v>
      </c>
    </row>
    <row r="52" spans="1:2" hidden="1" x14ac:dyDescent="0.25">
      <c r="A52" s="30">
        <v>56</v>
      </c>
      <c r="B52" s="31">
        <f t="shared" si="0"/>
        <v>66.543209876543202</v>
      </c>
    </row>
    <row r="53" spans="1:2" hidden="1" x14ac:dyDescent="0.25">
      <c r="A53" s="30">
        <v>55</v>
      </c>
      <c r="B53" s="31">
        <f t="shared" si="0"/>
        <v>64.597111992945315</v>
      </c>
    </row>
    <row r="54" spans="1:2" hidden="1" x14ac:dyDescent="0.25">
      <c r="A54" s="30">
        <v>54</v>
      </c>
      <c r="B54" s="31">
        <f t="shared" si="0"/>
        <v>62.678571428571423</v>
      </c>
    </row>
    <row r="55" spans="1:2" hidden="1" x14ac:dyDescent="0.25">
      <c r="A55" s="30">
        <v>53</v>
      </c>
      <c r="B55" s="31">
        <f t="shared" si="0"/>
        <v>60.787588183421519</v>
      </c>
    </row>
    <row r="56" spans="1:2" hidden="1" x14ac:dyDescent="0.25">
      <c r="A56" s="30">
        <v>52</v>
      </c>
      <c r="B56" s="31">
        <f t="shared" si="0"/>
        <v>58.924162257495595</v>
      </c>
    </row>
    <row r="57" spans="1:2" hidden="1" x14ac:dyDescent="0.25">
      <c r="A57" s="30">
        <v>51</v>
      </c>
      <c r="B57" s="31">
        <f t="shared" si="0"/>
        <v>57.088293650793652</v>
      </c>
    </row>
    <row r="58" spans="1:2" hidden="1" x14ac:dyDescent="0.25">
      <c r="A58" s="30">
        <v>50</v>
      </c>
      <c r="B58" s="31">
        <f t="shared" si="0"/>
        <v>55.279982363315696</v>
      </c>
    </row>
    <row r="59" spans="1:2" hidden="1" x14ac:dyDescent="0.25">
      <c r="A59" s="30">
        <v>49</v>
      </c>
      <c r="B59" s="31">
        <f t="shared" si="0"/>
        <v>53.499228395061728</v>
      </c>
    </row>
    <row r="60" spans="1:2" hidden="1" x14ac:dyDescent="0.25">
      <c r="A60" s="30">
        <v>48</v>
      </c>
      <c r="B60" s="31">
        <f t="shared" si="0"/>
        <v>51.746031746031747</v>
      </c>
    </row>
    <row r="61" spans="1:2" hidden="1" x14ac:dyDescent="0.25">
      <c r="A61" s="30">
        <v>47</v>
      </c>
      <c r="B61" s="31">
        <f t="shared" si="0"/>
        <v>50.020392416225747</v>
      </c>
    </row>
    <row r="62" spans="1:2" hidden="1" x14ac:dyDescent="0.25">
      <c r="A62" s="30">
        <v>46</v>
      </c>
      <c r="B62" s="31">
        <f t="shared" si="0"/>
        <v>48.322310405643734</v>
      </c>
    </row>
    <row r="63" spans="1:2" hidden="1" x14ac:dyDescent="0.25">
      <c r="A63" s="30">
        <v>45</v>
      </c>
      <c r="B63" s="31">
        <f t="shared" si="0"/>
        <v>46.651785714285715</v>
      </c>
    </row>
    <row r="64" spans="1:2" hidden="1" x14ac:dyDescent="0.25">
      <c r="A64" s="30">
        <v>44</v>
      </c>
      <c r="B64" s="31">
        <f t="shared" si="0"/>
        <v>45.00881834215167</v>
      </c>
    </row>
    <row r="65" spans="1:2" hidden="1" x14ac:dyDescent="0.25">
      <c r="A65" s="30">
        <v>43</v>
      </c>
      <c r="B65" s="31">
        <f t="shared" si="0"/>
        <v>43.39340828924162</v>
      </c>
    </row>
    <row r="66" spans="1:2" hidden="1" x14ac:dyDescent="0.25">
      <c r="A66" s="30">
        <v>42</v>
      </c>
      <c r="B66" s="31">
        <f t="shared" si="0"/>
        <v>41.805555555555557</v>
      </c>
    </row>
    <row r="67" spans="1:2" hidden="1" x14ac:dyDescent="0.25">
      <c r="A67" s="30">
        <v>41</v>
      </c>
      <c r="B67" s="31">
        <f t="shared" si="0"/>
        <v>40.245260141093482</v>
      </c>
    </row>
    <row r="68" spans="1:2" hidden="1" x14ac:dyDescent="0.25">
      <c r="A68" s="30">
        <v>40</v>
      </c>
      <c r="B68" s="31">
        <f t="shared" si="0"/>
        <v>38.71252204585538</v>
      </c>
    </row>
    <row r="69" spans="1:2" hidden="1" x14ac:dyDescent="0.25">
      <c r="A69" s="30">
        <v>39</v>
      </c>
      <c r="B69" s="31">
        <f t="shared" si="0"/>
        <v>37.207341269841265</v>
      </c>
    </row>
    <row r="70" spans="1:2" hidden="1" x14ac:dyDescent="0.25">
      <c r="A70" s="30">
        <v>38</v>
      </c>
      <c r="B70" s="31">
        <f t="shared" si="0"/>
        <v>35.729717813051145</v>
      </c>
    </row>
    <row r="71" spans="1:2" hidden="1" x14ac:dyDescent="0.25">
      <c r="A71" s="30">
        <v>37</v>
      </c>
      <c r="B71" s="31">
        <f t="shared" si="0"/>
        <v>34.279651675485006</v>
      </c>
    </row>
    <row r="72" spans="1:2" hidden="1" x14ac:dyDescent="0.25">
      <c r="A72" s="30">
        <v>36</v>
      </c>
      <c r="B72" s="31">
        <f t="shared" si="0"/>
        <v>32.857142857142861</v>
      </c>
    </row>
    <row r="73" spans="1:2" hidden="1" x14ac:dyDescent="0.25">
      <c r="A73" s="30">
        <v>35</v>
      </c>
      <c r="B73" s="31">
        <f t="shared" si="0"/>
        <v>31.46219135802469</v>
      </c>
    </row>
    <row r="74" spans="1:2" hidden="1" x14ac:dyDescent="0.25">
      <c r="A74" s="30">
        <v>34</v>
      </c>
      <c r="B74" s="31">
        <f t="shared" si="0"/>
        <v>30.094797178130513</v>
      </c>
    </row>
    <row r="75" spans="1:2" hidden="1" x14ac:dyDescent="0.25">
      <c r="A75" s="30">
        <v>33</v>
      </c>
      <c r="B75" s="31">
        <f t="shared" si="0"/>
        <v>28.754960317460316</v>
      </c>
    </row>
    <row r="76" spans="1:2" hidden="1" x14ac:dyDescent="0.25">
      <c r="A76" s="30">
        <v>32</v>
      </c>
      <c r="B76" s="31">
        <f t="shared" si="0"/>
        <v>27.442680776014111</v>
      </c>
    </row>
    <row r="77" spans="1:2" hidden="1" x14ac:dyDescent="0.25">
      <c r="A77" s="30">
        <v>31</v>
      </c>
      <c r="B77" s="31">
        <f t="shared" si="0"/>
        <v>26.157958553791886</v>
      </c>
    </row>
    <row r="78" spans="1:2" hidden="1" x14ac:dyDescent="0.25">
      <c r="A78" s="30">
        <v>30</v>
      </c>
      <c r="B78" s="31">
        <f t="shared" si="0"/>
        <v>24.900793650793652</v>
      </c>
    </row>
    <row r="79" spans="1:2" hidden="1" x14ac:dyDescent="0.25">
      <c r="A79" s="30">
        <v>29</v>
      </c>
      <c r="B79" s="31">
        <f t="shared" si="0"/>
        <v>23.671186067019399</v>
      </c>
    </row>
    <row r="80" spans="1:2" hidden="1" x14ac:dyDescent="0.25">
      <c r="A80" s="30">
        <v>28</v>
      </c>
      <c r="B80" s="31">
        <f t="shared" si="0"/>
        <v>22.469135802469133</v>
      </c>
    </row>
    <row r="81" spans="1:2" hidden="1" x14ac:dyDescent="0.25">
      <c r="A81" s="30">
        <v>27</v>
      </c>
      <c r="B81" s="31">
        <f t="shared" si="0"/>
        <v>21.294642857142854</v>
      </c>
    </row>
    <row r="82" spans="1:2" hidden="1" x14ac:dyDescent="0.25">
      <c r="A82" s="30">
        <v>26</v>
      </c>
      <c r="B82" s="31">
        <f t="shared" si="0"/>
        <v>20.147707231040563</v>
      </c>
    </row>
    <row r="83" spans="1:2" hidden="1" x14ac:dyDescent="0.25">
      <c r="A83" s="30">
        <v>25</v>
      </c>
      <c r="B83" s="31">
        <f t="shared" si="0"/>
        <v>19.02832892416226</v>
      </c>
    </row>
    <row r="84" spans="1:2" hidden="1" x14ac:dyDescent="0.25">
      <c r="A84" s="30">
        <v>24</v>
      </c>
      <c r="B84" s="31">
        <f t="shared" si="0"/>
        <v>17.936507936507937</v>
      </c>
    </row>
    <row r="85" spans="1:2" hidden="1" x14ac:dyDescent="0.25">
      <c r="A85" s="30">
        <v>23</v>
      </c>
      <c r="B85" s="31">
        <f t="shared" si="0"/>
        <v>16.872244268077601</v>
      </c>
    </row>
    <row r="86" spans="1:2" hidden="1" x14ac:dyDescent="0.25">
      <c r="A86" s="30">
        <v>22</v>
      </c>
      <c r="B86" s="31">
        <f t="shared" si="0"/>
        <v>15.835537918871252</v>
      </c>
    </row>
    <row r="87" spans="1:2" hidden="1" x14ac:dyDescent="0.25">
      <c r="A87" s="30">
        <v>21</v>
      </c>
      <c r="B87" s="31">
        <f t="shared" si="0"/>
        <v>14.826388888888889</v>
      </c>
    </row>
    <row r="88" spans="1:2" hidden="1" x14ac:dyDescent="0.25">
      <c r="A88" s="30">
        <v>20</v>
      </c>
      <c r="B88" s="31">
        <f t="shared" si="0"/>
        <v>13.844797178130509</v>
      </c>
    </row>
    <row r="89" spans="1:2" hidden="1" x14ac:dyDescent="0.25">
      <c r="A89" s="30">
        <v>19</v>
      </c>
      <c r="B89" s="31">
        <f t="shared" si="0"/>
        <v>12.89076278659612</v>
      </c>
    </row>
    <row r="90" spans="1:2" hidden="1" x14ac:dyDescent="0.25">
      <c r="A90" s="30">
        <v>18</v>
      </c>
      <c r="B90" s="31">
        <f t="shared" si="0"/>
        <v>11.964285714285715</v>
      </c>
    </row>
    <row r="91" spans="1:2" hidden="1" x14ac:dyDescent="0.25">
      <c r="A91" s="30">
        <v>17</v>
      </c>
      <c r="B91" s="31">
        <f t="shared" si="0"/>
        <v>11.065365961199296</v>
      </c>
    </row>
    <row r="92" spans="1:2" hidden="1" x14ac:dyDescent="0.25">
      <c r="A92" s="30">
        <v>16</v>
      </c>
      <c r="B92" s="31">
        <f t="shared" si="0"/>
        <v>10.194003527336861</v>
      </c>
    </row>
    <row r="93" spans="1:2" hidden="1" x14ac:dyDescent="0.25">
      <c r="A93" s="30">
        <v>15</v>
      </c>
      <c r="B93" s="31">
        <f t="shared" si="0"/>
        <v>9.350198412698413</v>
      </c>
    </row>
    <row r="94" spans="1:2" hidden="1" x14ac:dyDescent="0.25">
      <c r="A94" s="30">
        <v>14</v>
      </c>
      <c r="B94" s="31">
        <f t="shared" si="0"/>
        <v>8.5339506172839492</v>
      </c>
    </row>
    <row r="95" spans="1:2" hidden="1" x14ac:dyDescent="0.25">
      <c r="A95" s="30">
        <v>13</v>
      </c>
      <c r="B95" s="31">
        <f t="shared" si="0"/>
        <v>7.7452601410934747</v>
      </c>
    </row>
    <row r="96" spans="1:2" hidden="1" x14ac:dyDescent="0.25">
      <c r="A96" s="30">
        <v>12</v>
      </c>
      <c r="B96" s="31">
        <f t="shared" si="0"/>
        <v>6.9841269841269842</v>
      </c>
    </row>
    <row r="97" spans="1:2" hidden="1" x14ac:dyDescent="0.25">
      <c r="A97" s="30">
        <v>11</v>
      </c>
      <c r="B97" s="31">
        <f t="shared" si="0"/>
        <v>6.2505511463844794</v>
      </c>
    </row>
    <row r="98" spans="1:2" hidden="1" x14ac:dyDescent="0.25">
      <c r="A98" s="30">
        <v>10</v>
      </c>
      <c r="B98" s="31">
        <f t="shared" si="0"/>
        <v>5.5445326278659604</v>
      </c>
    </row>
    <row r="99" spans="1:2" hidden="1" x14ac:dyDescent="0.25">
      <c r="A99" s="30">
        <v>9</v>
      </c>
      <c r="B99" s="31">
        <f t="shared" si="0"/>
        <v>4.8660714285714288</v>
      </c>
    </row>
    <row r="100" spans="1:2" hidden="1" x14ac:dyDescent="0.25">
      <c r="A100" s="30">
        <v>8</v>
      </c>
      <c r="B100" s="31">
        <f t="shared" si="0"/>
        <v>4.2151675485008822</v>
      </c>
    </row>
    <row r="101" spans="1:2" hidden="1" x14ac:dyDescent="0.25">
      <c r="A101" s="30">
        <v>7</v>
      </c>
      <c r="B101" s="31">
        <f t="shared" si="0"/>
        <v>3.5918209876543208</v>
      </c>
    </row>
    <row r="102" spans="1:2" hidden="1" x14ac:dyDescent="0.25">
      <c r="A102" s="30">
        <v>6</v>
      </c>
      <c r="B102" s="31">
        <f t="shared" si="0"/>
        <v>2.996031746031746</v>
      </c>
    </row>
    <row r="103" spans="1:2" hidden="1" x14ac:dyDescent="0.25">
      <c r="A103" s="30">
        <v>5</v>
      </c>
      <c r="B103" s="31">
        <f t="shared" ref="B103:B108" si="1">(((A103^2)/(3.6*3.6))/(2*$B$34))+((A103/3.6)*$B$35)</f>
        <v>2.4277998236331566</v>
      </c>
    </row>
    <row r="104" spans="1:2" hidden="1" x14ac:dyDescent="0.25">
      <c r="A104" s="30">
        <v>4</v>
      </c>
      <c r="B104" s="31">
        <f t="shared" si="1"/>
        <v>1.8871252204585538</v>
      </c>
    </row>
    <row r="105" spans="1:2" hidden="1" x14ac:dyDescent="0.25">
      <c r="A105" s="30">
        <v>3</v>
      </c>
      <c r="B105" s="31">
        <f t="shared" si="1"/>
        <v>1.3740079365079365</v>
      </c>
    </row>
    <row r="106" spans="1:2" hidden="1" x14ac:dyDescent="0.25">
      <c r="A106" s="30">
        <v>2</v>
      </c>
      <c r="B106" s="31">
        <f t="shared" si="1"/>
        <v>0.88844797178130519</v>
      </c>
    </row>
    <row r="107" spans="1:2" hidden="1" x14ac:dyDescent="0.25">
      <c r="A107" s="30">
        <v>1</v>
      </c>
      <c r="B107" s="31">
        <f t="shared" si="1"/>
        <v>0.43044532627865961</v>
      </c>
    </row>
    <row r="108" spans="1:2" hidden="1" x14ac:dyDescent="0.25">
      <c r="A108" s="30">
        <v>0</v>
      </c>
      <c r="B108" s="31">
        <f t="shared" si="1"/>
        <v>0</v>
      </c>
    </row>
    <row r="109" spans="1:2" hidden="1" x14ac:dyDescent="0.25"/>
    <row r="110" spans="1:2" hidden="1" x14ac:dyDescent="0.25"/>
  </sheetData>
  <sheetProtection algorithmName="SHA-512" hashValue="ko/ClD/wGNkAXAAD6Sl4ET2tb46uYJWh1kBoNuUjYh44QciTvKtVMOW/KlilI9nvxIwUfymOMbT7I/vbM6crWA==" saltValue="SSO+t+ZBw0XaCjRvnNlIgA==" spinCount="100000" sheet="1" objects="1" scenarios="1"/>
  <mergeCells count="8">
    <mergeCell ref="A29:G29"/>
    <mergeCell ref="F2:G2"/>
    <mergeCell ref="A4:G4"/>
    <mergeCell ref="A5:B5"/>
    <mergeCell ref="C5:G5"/>
    <mergeCell ref="A7:G7"/>
    <mergeCell ref="A26:G26"/>
    <mergeCell ref="A9:G9"/>
  </mergeCells>
  <hyperlinks>
    <hyperlink ref="A14" location="'TPiétonne_sans SLT'!A1" display="TPiétonne_sans SLT'!A1"/>
    <hyperlink ref="A15" location="'TVélos_sans SLT'!A1" display="TVélos_sans SLT'!A1"/>
    <hyperlink ref="A16" location="'TVL_sans SLT'!A1" display="TVL_sans SLT'!A1"/>
    <hyperlink ref="A19" location="TPiétonne_SLT!A1" display="TPiétonne_SLT!A1"/>
    <hyperlink ref="A20" location="TVélos_SLT!A1" display="TVélos_SLT!A1"/>
    <hyperlink ref="A21" location="TVL_SLT!A1" display="TVL_SLT!A1"/>
    <hyperlink ref="A24" location="Signaux!A1" display="Signaux!A1"/>
    <hyperlink ref="A29" r:id="rId1"/>
  </hyperlinks>
  <pageMargins left="0.78749999999999998" right="0.78749999999999998" top="1.0527777777777778" bottom="1.0527777777777778" header="0.78749999999999998" footer="0.78749999999999998"/>
  <pageSetup paperSize="9" firstPageNumber="0" orientation="portrait" horizontalDpi="300" verticalDpi="300" r:id="rId2"/>
  <headerFooter alignWithMargins="0">
    <oddHeader>&amp;C&amp;"Times New Roman,Normal"&amp;12&amp;A</oddHeader>
    <oddFooter>&amp;C&amp;"Times New Roman,Normal"&amp;12Page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85" zoomScaleNormal="85" workbookViewId="0">
      <selection activeCell="D26" sqref="D26"/>
    </sheetView>
  </sheetViews>
  <sheetFormatPr baseColWidth="10" defaultColWidth="10.26953125" defaultRowHeight="12.5" x14ac:dyDescent="0.25"/>
  <cols>
    <col min="1" max="1" width="10.1796875" style="1" customWidth="1"/>
    <col min="2" max="3" width="35.453125" style="1" customWidth="1"/>
    <col min="4" max="4" width="11.54296875" style="1" customWidth="1"/>
    <col min="5" max="8" width="10.26953125" style="1" customWidth="1"/>
    <col min="9" max="9" width="9.54296875" style="1" customWidth="1"/>
    <col min="10" max="10" width="8.7265625" style="1" customWidth="1"/>
    <col min="11" max="11" width="5" style="1" customWidth="1"/>
    <col min="12" max="12" width="2.1796875" style="1" customWidth="1"/>
    <col min="13" max="13" width="10.26953125" style="1" customWidth="1"/>
    <col min="14" max="14" width="32.81640625" style="1" customWidth="1"/>
    <col min="15" max="15" width="10.26953125" style="1" customWidth="1"/>
    <col min="16" max="16" width="3.81640625" style="1" customWidth="1"/>
    <col min="17" max="16384" width="10.26953125" style="1"/>
  </cols>
  <sheetData>
    <row r="1" spans="1:12" ht="99.25" customHeight="1" x14ac:dyDescent="0.25">
      <c r="A1" s="49" t="s">
        <v>66</v>
      </c>
      <c r="B1" s="49"/>
      <c r="C1" s="49"/>
      <c r="D1" s="49"/>
      <c r="E1" s="49"/>
      <c r="F1" s="49"/>
      <c r="G1" s="49"/>
      <c r="H1" s="4"/>
      <c r="I1" s="4"/>
      <c r="J1" s="4"/>
      <c r="K1" s="4"/>
      <c r="L1" s="4"/>
    </row>
    <row r="2" spans="1:12" ht="16.75" customHeight="1" x14ac:dyDescent="0.25"/>
    <row r="3" spans="1:12" ht="16.75" customHeight="1" x14ac:dyDescent="0.25"/>
    <row r="4" spans="1:12" ht="16.75" customHeight="1" x14ac:dyDescent="0.25"/>
    <row r="5" spans="1:12" ht="16.75" customHeight="1" x14ac:dyDescent="0.25"/>
    <row r="6" spans="1:12" ht="16.75" customHeight="1" x14ac:dyDescent="0.25"/>
    <row r="7" spans="1:12" ht="16.75" customHeight="1" x14ac:dyDescent="0.25"/>
    <row r="8" spans="1:12" ht="16.75" customHeight="1" x14ac:dyDescent="0.25"/>
    <row r="9" spans="1:12" ht="16.75" customHeight="1" x14ac:dyDescent="0.25"/>
    <row r="10" spans="1:12" ht="16.75" customHeight="1" x14ac:dyDescent="0.25"/>
    <row r="11" spans="1:12" ht="16.75" customHeight="1" x14ac:dyDescent="0.25"/>
    <row r="12" spans="1:12" ht="16.75" customHeight="1" x14ac:dyDescent="0.25"/>
    <row r="13" spans="1:12" ht="16.75" customHeight="1" x14ac:dyDescent="0.25"/>
    <row r="14" spans="1:12" ht="16.75" customHeight="1" x14ac:dyDescent="0.25"/>
    <row r="15" spans="1:12" ht="16.75" customHeight="1" x14ac:dyDescent="0.25"/>
    <row r="16" spans="1:12" ht="16.75" customHeight="1" x14ac:dyDescent="0.25"/>
    <row r="17" spans="2:13" ht="16.75" customHeight="1" x14ac:dyDescent="0.25"/>
    <row r="18" spans="2:13" ht="16.75" customHeight="1" x14ac:dyDescent="0.25"/>
    <row r="19" spans="2:13" ht="16.75" customHeight="1" x14ac:dyDescent="0.25"/>
    <row r="20" spans="2:13" ht="16.75" customHeight="1" x14ac:dyDescent="0.25">
      <c r="F20" s="5"/>
      <c r="G20" s="5"/>
      <c r="H20" s="5"/>
      <c r="I20" s="5"/>
      <c r="J20" s="5"/>
      <c r="K20" s="5"/>
      <c r="L20" s="5"/>
      <c r="M20" s="5"/>
    </row>
    <row r="21" spans="2:13" ht="16" customHeight="1" x14ac:dyDescent="0.25">
      <c r="B21" s="50" t="s">
        <v>18</v>
      </c>
      <c r="C21" s="50"/>
      <c r="D21" s="50"/>
      <c r="F21" s="5"/>
      <c r="G21" s="5"/>
      <c r="H21" s="5"/>
      <c r="I21" s="5"/>
      <c r="J21" s="5"/>
      <c r="K21" s="5"/>
      <c r="L21" s="5"/>
      <c r="M21" s="5"/>
    </row>
    <row r="22" spans="2:13" ht="16" customHeight="1" x14ac:dyDescent="0.25">
      <c r="B22" s="51" t="s">
        <v>19</v>
      </c>
      <c r="C22" s="51"/>
      <c r="D22" s="6">
        <v>2.5</v>
      </c>
      <c r="E22" s="1" t="s">
        <v>20</v>
      </c>
      <c r="F22" s="5"/>
      <c r="G22" s="5"/>
      <c r="H22" s="5"/>
      <c r="I22" s="5"/>
      <c r="J22" s="5"/>
      <c r="K22" s="5"/>
      <c r="L22" s="5"/>
      <c r="M22" s="5"/>
    </row>
    <row r="23" spans="2:13" ht="16" customHeight="1" x14ac:dyDescent="0.25">
      <c r="B23" s="51" t="s">
        <v>21</v>
      </c>
      <c r="C23" s="51"/>
      <c r="D23" s="6">
        <v>1</v>
      </c>
      <c r="E23" s="1" t="s">
        <v>22</v>
      </c>
      <c r="F23" s="5"/>
      <c r="G23" s="5"/>
      <c r="H23" s="5"/>
      <c r="I23" s="5"/>
      <c r="J23" s="5"/>
      <c r="K23" s="5"/>
      <c r="L23" s="5"/>
      <c r="M23" s="5"/>
    </row>
    <row r="24" spans="2:13" ht="14.15" customHeight="1" x14ac:dyDescent="0.25">
      <c r="B24" s="52" t="s">
        <v>23</v>
      </c>
      <c r="C24" s="52"/>
      <c r="D24" s="7">
        <v>1.5</v>
      </c>
      <c r="E24" s="1" t="s">
        <v>20</v>
      </c>
      <c r="F24" s="5"/>
      <c r="G24" s="5"/>
      <c r="H24" s="5"/>
      <c r="I24" s="5"/>
      <c r="J24" s="5"/>
      <c r="K24" s="5"/>
      <c r="L24" s="5"/>
      <c r="M24" s="5"/>
    </row>
    <row r="25" spans="2:13" ht="16.75" customHeight="1" x14ac:dyDescent="0.25">
      <c r="B25" s="52" t="s">
        <v>24</v>
      </c>
      <c r="C25" s="52"/>
      <c r="D25" s="8">
        <v>3</v>
      </c>
      <c r="E25" s="1" t="s">
        <v>20</v>
      </c>
      <c r="F25" s="5"/>
      <c r="G25" s="5"/>
      <c r="H25" s="5"/>
      <c r="I25" s="5"/>
      <c r="J25" s="5"/>
      <c r="K25" s="5"/>
      <c r="L25" s="5"/>
      <c r="M25" s="5"/>
    </row>
    <row r="26" spans="2:13" ht="16.75" customHeight="1" x14ac:dyDescent="0.25">
      <c r="B26" s="52" t="s">
        <v>25</v>
      </c>
      <c r="C26" s="52"/>
      <c r="D26" s="9">
        <v>30</v>
      </c>
      <c r="E26" s="1" t="s">
        <v>26</v>
      </c>
      <c r="F26" s="5"/>
      <c r="G26" s="5"/>
      <c r="H26" s="5"/>
      <c r="I26" s="5"/>
      <c r="J26" s="5"/>
      <c r="K26" s="5"/>
      <c r="L26" s="5"/>
      <c r="M26" s="5"/>
    </row>
    <row r="27" spans="2:13" ht="14.9" customHeight="1" x14ac:dyDescent="0.25">
      <c r="B27" s="56" t="s">
        <v>27</v>
      </c>
      <c r="C27" s="56"/>
      <c r="D27" s="10">
        <f>D24+D22</f>
        <v>4</v>
      </c>
      <c r="E27" s="1" t="s">
        <v>20</v>
      </c>
      <c r="F27" s="5"/>
      <c r="G27" s="5"/>
      <c r="H27" s="5"/>
      <c r="I27" s="5"/>
      <c r="J27" s="5"/>
      <c r="K27" s="5"/>
      <c r="L27" s="5"/>
      <c r="M27" s="5"/>
    </row>
    <row r="28" spans="2:13" ht="13.9" customHeight="1" x14ac:dyDescent="0.25">
      <c r="B28" s="56" t="s">
        <v>28</v>
      </c>
      <c r="C28" s="56"/>
      <c r="D28" s="11">
        <f>MAX(D31:D32)</f>
        <v>45.833333333333336</v>
      </c>
      <c r="E28" s="1" t="s">
        <v>20</v>
      </c>
      <c r="F28" s="5"/>
      <c r="G28" s="5"/>
      <c r="H28" s="5"/>
      <c r="I28" s="5"/>
      <c r="J28" s="5"/>
      <c r="K28" s="5"/>
      <c r="L28" s="5"/>
      <c r="M28" s="5"/>
    </row>
    <row r="29" spans="2:13" ht="13.9" customHeight="1" x14ac:dyDescent="0.25">
      <c r="B29" s="53" t="s">
        <v>29</v>
      </c>
      <c r="C29" s="53"/>
      <c r="D29" s="12">
        <f>D22</f>
        <v>2.5</v>
      </c>
      <c r="E29" s="1" t="s">
        <v>20</v>
      </c>
      <c r="F29" s="5"/>
      <c r="G29" s="5"/>
      <c r="H29" s="5"/>
      <c r="I29" s="5"/>
      <c r="J29" s="5"/>
      <c r="K29" s="5"/>
      <c r="L29" s="5"/>
      <c r="M29" s="5"/>
    </row>
    <row r="30" spans="2:13" ht="13.9" customHeight="1" x14ac:dyDescent="0.25">
      <c r="B30" s="53" t="s">
        <v>30</v>
      </c>
      <c r="C30" s="53"/>
      <c r="D30" s="12">
        <f>(D29*D28)/D27</f>
        <v>28.645833333333336</v>
      </c>
      <c r="E30" s="1" t="s">
        <v>20</v>
      </c>
      <c r="F30" s="5"/>
      <c r="G30" s="5"/>
      <c r="H30" s="5"/>
      <c r="I30" s="5"/>
      <c r="J30" s="5"/>
      <c r="K30" s="5"/>
      <c r="L30" s="5"/>
      <c r="M30" s="5"/>
    </row>
    <row r="31" spans="2:13" ht="26" hidden="1" customHeight="1" x14ac:dyDescent="0.3">
      <c r="B31" s="55" t="s">
        <v>64</v>
      </c>
      <c r="C31" s="55"/>
      <c r="D31" s="33">
        <f>((D26/3.6)*(D25+D22))/(D23)</f>
        <v>45.833333333333336</v>
      </c>
      <c r="E31" s="34" t="s">
        <v>20</v>
      </c>
      <c r="F31" s="5"/>
      <c r="G31" s="5"/>
      <c r="H31" s="5"/>
      <c r="I31" s="5"/>
      <c r="J31" s="5"/>
      <c r="K31" s="5"/>
      <c r="L31" s="5"/>
      <c r="M31" s="5"/>
    </row>
    <row r="32" spans="2:13" ht="26" hidden="1" customHeight="1" x14ac:dyDescent="0.3">
      <c r="B32" s="55" t="s">
        <v>65</v>
      </c>
      <c r="C32" s="55"/>
      <c r="D32" s="35">
        <f>VLOOKUP(D26,Présentation_outil!$A$38:$B$108,2,0)</f>
        <v>24.900793650793652</v>
      </c>
      <c r="E32" s="36" t="s">
        <v>20</v>
      </c>
      <c r="F32" s="5"/>
      <c r="G32" s="5"/>
      <c r="H32" s="5"/>
      <c r="I32" s="5"/>
      <c r="J32" s="5"/>
      <c r="K32" s="5"/>
      <c r="L32" s="5"/>
      <c r="M32" s="5"/>
    </row>
    <row r="34" spans="1:7" s="13" customFormat="1" ht="66.25" customHeight="1" x14ac:dyDescent="0.3">
      <c r="A34" s="54" t="s">
        <v>75</v>
      </c>
      <c r="B34" s="54"/>
      <c r="C34" s="54"/>
      <c r="D34" s="54"/>
      <c r="E34" s="54"/>
      <c r="F34" s="54"/>
      <c r="G34" s="54"/>
    </row>
  </sheetData>
  <sheetProtection algorithmName="SHA-512" hashValue="8YKkXj1ceZE+OLBWQdu3AK+YQD4AiDS+C34C6B4xNFtqQvKwbMa7vmmz9JnsJGPhiY9+xsv+58vVSWNFGwRE6A==" saltValue="3T7goT5SBoTFPli+UL1wiA==" spinCount="100000" sheet="1" selectLockedCells="1"/>
  <mergeCells count="14">
    <mergeCell ref="B30:C30"/>
    <mergeCell ref="A34:G34"/>
    <mergeCell ref="B32:C32"/>
    <mergeCell ref="B31:C31"/>
    <mergeCell ref="B25:C25"/>
    <mergeCell ref="B26:C26"/>
    <mergeCell ref="B27:C27"/>
    <mergeCell ref="B28:C28"/>
    <mergeCell ref="B29:C29"/>
    <mergeCell ref="A1:G1"/>
    <mergeCell ref="B21:D21"/>
    <mergeCell ref="B22:C22"/>
    <mergeCell ref="B23:C23"/>
    <mergeCell ref="B24:C24"/>
  </mergeCells>
  <dataValidations count="1">
    <dataValidation type="whole" allowBlank="1" showInputMessage="1" showErrorMessage="1" errorTitle="Vitesse tramway" error="Renseigner une valeur entière entre 0 et 70 km/h." sqref="D26">
      <formula1>0</formula1>
      <formula2>70</formula2>
    </dataValidation>
  </dataValidations>
  <printOptions horizontalCentered="1"/>
  <pageMargins left="0.78749999999999998" right="0.78749999999999998" top="1.0249999999999999" bottom="1.0249999999999999" header="0.78749999999999998" footer="0.78749999999999998"/>
  <pageSetup paperSize="8" firstPageNumber="0" orientation="portrait" horizontalDpi="300" verticalDpi="300" r:id="rId1"/>
  <headerFooter alignWithMargins="0">
    <oddHeader>&amp;C&amp;A</oddHeader>
    <oddFooter>&amp;LGT TW Visu 03 02 2017&amp;R&amp;P/&amp;N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zoomScale="85" zoomScaleNormal="85" workbookViewId="0">
      <selection activeCell="D26" sqref="D26"/>
    </sheetView>
  </sheetViews>
  <sheetFormatPr baseColWidth="10" defaultColWidth="10.26953125" defaultRowHeight="12.5" x14ac:dyDescent="0.25"/>
  <cols>
    <col min="1" max="1" width="10.1796875" style="1" customWidth="1"/>
    <col min="2" max="3" width="35.26953125" style="1" customWidth="1"/>
    <col min="4" max="16384" width="10.26953125" style="1"/>
  </cols>
  <sheetData>
    <row r="1" spans="1:10" ht="99.25" customHeight="1" x14ac:dyDescent="0.25">
      <c r="A1" s="49" t="s">
        <v>67</v>
      </c>
      <c r="B1" s="49"/>
      <c r="C1" s="49"/>
      <c r="D1" s="49"/>
      <c r="E1" s="49"/>
      <c r="F1" s="49"/>
      <c r="G1" s="49"/>
      <c r="H1" s="49"/>
      <c r="I1" s="4"/>
      <c r="J1" s="4"/>
    </row>
    <row r="2" spans="1:10" ht="16.75" customHeight="1" x14ac:dyDescent="0.25">
      <c r="B2" s="14"/>
    </row>
    <row r="3" spans="1:10" ht="16.75" customHeight="1" x14ac:dyDescent="0.25">
      <c r="B3" s="14"/>
    </row>
    <row r="4" spans="1:10" ht="16.75" customHeight="1" x14ac:dyDescent="0.25">
      <c r="B4" s="14"/>
    </row>
    <row r="5" spans="1:10" ht="16.75" customHeight="1" x14ac:dyDescent="0.25">
      <c r="B5" s="14"/>
    </row>
    <row r="6" spans="1:10" ht="16.75" customHeight="1" x14ac:dyDescent="0.25">
      <c r="B6" s="14"/>
    </row>
    <row r="7" spans="1:10" ht="16.75" customHeight="1" x14ac:dyDescent="0.25">
      <c r="B7" s="14"/>
    </row>
    <row r="8" spans="1:10" ht="16.75" customHeight="1" x14ac:dyDescent="0.25">
      <c r="B8" s="14"/>
    </row>
    <row r="9" spans="1:10" ht="16.75" customHeight="1" x14ac:dyDescent="0.25">
      <c r="B9" s="14"/>
    </row>
    <row r="10" spans="1:10" ht="16.75" customHeight="1" x14ac:dyDescent="0.25">
      <c r="B10" s="14"/>
    </row>
    <row r="11" spans="1:10" ht="16.75" customHeight="1" x14ac:dyDescent="0.25">
      <c r="B11" s="14"/>
    </row>
    <row r="12" spans="1:10" ht="16.75" customHeight="1" x14ac:dyDescent="0.25">
      <c r="B12" s="14"/>
    </row>
    <row r="13" spans="1:10" ht="16.75" customHeight="1" x14ac:dyDescent="0.25">
      <c r="B13" s="14"/>
    </row>
    <row r="14" spans="1:10" ht="16.75" customHeight="1" x14ac:dyDescent="0.25">
      <c r="B14" s="14"/>
    </row>
    <row r="15" spans="1:10" ht="16.75" customHeight="1" x14ac:dyDescent="0.25">
      <c r="B15" s="14"/>
    </row>
    <row r="16" spans="1:10" ht="16.75" customHeight="1" x14ac:dyDescent="0.25">
      <c r="B16" s="14"/>
    </row>
    <row r="17" spans="1:5" ht="16.75" customHeight="1" x14ac:dyDescent="0.25">
      <c r="B17" s="14"/>
    </row>
    <row r="18" spans="1:5" ht="16.75" customHeight="1" x14ac:dyDescent="0.25">
      <c r="B18" s="14"/>
    </row>
    <row r="19" spans="1:5" ht="16.75" customHeight="1" x14ac:dyDescent="0.25">
      <c r="B19" s="14"/>
    </row>
    <row r="20" spans="1:5" ht="16.75" customHeight="1" x14ac:dyDescent="0.25">
      <c r="A20" s="15" t="s">
        <v>31</v>
      </c>
    </row>
    <row r="21" spans="1:5" ht="16" customHeight="1" x14ac:dyDescent="0.25">
      <c r="B21" s="57" t="s">
        <v>32</v>
      </c>
      <c r="C21" s="57"/>
      <c r="D21" s="57"/>
    </row>
    <row r="22" spans="1:5" ht="16" customHeight="1" x14ac:dyDescent="0.25">
      <c r="B22" s="51" t="s">
        <v>33</v>
      </c>
      <c r="C22" s="51"/>
      <c r="D22" s="6">
        <v>5</v>
      </c>
      <c r="E22" s="1" t="s">
        <v>20</v>
      </c>
    </row>
    <row r="23" spans="1:5" ht="17.649999999999999" customHeight="1" x14ac:dyDescent="0.25">
      <c r="B23" s="51" t="s">
        <v>34</v>
      </c>
      <c r="C23" s="51"/>
      <c r="D23" s="32">
        <f>10/3.6</f>
        <v>2.7777777777777777</v>
      </c>
      <c r="E23" s="1" t="s">
        <v>22</v>
      </c>
    </row>
    <row r="24" spans="1:5" ht="13.5" customHeight="1" x14ac:dyDescent="0.25">
      <c r="B24" s="52" t="s">
        <v>23</v>
      </c>
      <c r="C24" s="52"/>
      <c r="D24" s="7">
        <v>1.5</v>
      </c>
      <c r="E24" s="1" t="s">
        <v>20</v>
      </c>
    </row>
    <row r="25" spans="1:5" ht="17.649999999999999" customHeight="1" x14ac:dyDescent="0.25">
      <c r="B25" s="52" t="s">
        <v>35</v>
      </c>
      <c r="C25" s="52"/>
      <c r="D25" s="8">
        <v>3</v>
      </c>
      <c r="E25" s="1" t="s">
        <v>20</v>
      </c>
    </row>
    <row r="26" spans="1:5" ht="16.75" customHeight="1" x14ac:dyDescent="0.25">
      <c r="B26" s="52" t="s">
        <v>25</v>
      </c>
      <c r="C26" s="52"/>
      <c r="D26" s="9">
        <v>30</v>
      </c>
      <c r="E26" s="1" t="s">
        <v>26</v>
      </c>
    </row>
    <row r="27" spans="1:5" ht="13.4" customHeight="1" x14ac:dyDescent="0.25">
      <c r="B27" s="56" t="s">
        <v>27</v>
      </c>
      <c r="C27" s="56"/>
      <c r="D27" s="10">
        <f>D24+D22</f>
        <v>6.5</v>
      </c>
      <c r="E27" s="1" t="s">
        <v>20</v>
      </c>
    </row>
    <row r="28" spans="1:5" ht="13.9" customHeight="1" x14ac:dyDescent="0.25">
      <c r="B28" s="56" t="s">
        <v>28</v>
      </c>
      <c r="C28" s="56"/>
      <c r="D28" s="11">
        <f>MAX(D31:D32)</f>
        <v>27</v>
      </c>
      <c r="E28" s="1" t="s">
        <v>20</v>
      </c>
    </row>
    <row r="29" spans="1:5" ht="13.9" customHeight="1" x14ac:dyDescent="0.25">
      <c r="B29" s="53" t="s">
        <v>29</v>
      </c>
      <c r="C29" s="53"/>
      <c r="D29" s="12">
        <f>D22</f>
        <v>5</v>
      </c>
      <c r="E29" s="1" t="s">
        <v>20</v>
      </c>
    </row>
    <row r="30" spans="1:5" ht="13.9" customHeight="1" x14ac:dyDescent="0.25">
      <c r="B30" s="53" t="s">
        <v>30</v>
      </c>
      <c r="C30" s="53"/>
      <c r="D30" s="12">
        <f>(D29*D28)/D27</f>
        <v>20.76923076923077</v>
      </c>
      <c r="E30" s="1" t="s">
        <v>20</v>
      </c>
    </row>
    <row r="31" spans="1:5" ht="26" hidden="1" customHeight="1" x14ac:dyDescent="0.3">
      <c r="B31" s="55" t="s">
        <v>64</v>
      </c>
      <c r="C31" s="55"/>
      <c r="D31" s="33">
        <f>((D26/3.6)*(D25+D22+1))/(D23)</f>
        <v>27</v>
      </c>
      <c r="E31" s="34" t="s">
        <v>20</v>
      </c>
    </row>
    <row r="32" spans="1:5" ht="26" hidden="1" customHeight="1" x14ac:dyDescent="0.3">
      <c r="B32" s="55" t="s">
        <v>65</v>
      </c>
      <c r="C32" s="55"/>
      <c r="D32" s="35">
        <f>VLOOKUP(D26,Présentation_outil!$A$38:$B$108,2,0)</f>
        <v>24.900793650793652</v>
      </c>
      <c r="E32" s="36" t="s">
        <v>20</v>
      </c>
    </row>
    <row r="34" spans="1:8" s="13" customFormat="1" ht="67.900000000000006" customHeight="1" x14ac:dyDescent="0.3">
      <c r="A34" s="54" t="s">
        <v>76</v>
      </c>
      <c r="B34" s="54"/>
      <c r="C34" s="54"/>
      <c r="D34" s="54"/>
      <c r="E34" s="54"/>
      <c r="F34" s="54"/>
      <c r="G34" s="54"/>
      <c r="H34" s="54"/>
    </row>
  </sheetData>
  <sheetProtection algorithmName="SHA-512" hashValue="rIAnteYCCF/vAYy+1+Rgh/69ho6HYleYDWSveXMJfsjJg3sGx4Wxl8GHLQxTw6Ib+oR+9rZL3TKltm5HXZTE5A==" saltValue="vO0CVR6KLJgXtuIhaleIUA==" spinCount="100000" sheet="1" selectLockedCells="1"/>
  <mergeCells count="14">
    <mergeCell ref="B30:C30"/>
    <mergeCell ref="A34:H34"/>
    <mergeCell ref="B31:C31"/>
    <mergeCell ref="B32:C32"/>
    <mergeCell ref="B25:C25"/>
    <mergeCell ref="B26:C26"/>
    <mergeCell ref="B27:C27"/>
    <mergeCell ref="B28:C28"/>
    <mergeCell ref="B29:C29"/>
    <mergeCell ref="A1:H1"/>
    <mergeCell ref="B21:D21"/>
    <mergeCell ref="B22:C22"/>
    <mergeCell ref="B23:C23"/>
    <mergeCell ref="B24:C24"/>
  </mergeCells>
  <dataValidations count="1">
    <dataValidation type="whole" allowBlank="1" showInputMessage="1" showErrorMessage="1" errorTitle="Vitesse tramway" error="Renseigner une valeur entière entre 0 et 70 km/h." sqref="D26">
      <formula1>0</formula1>
      <formula2>70</formula2>
    </dataValidation>
  </dataValidations>
  <printOptions horizontalCentered="1"/>
  <pageMargins left="0.78749999999999998" right="0.78749999999999998" top="1.0249999999999999" bottom="1.0249999999999999" header="0.78749999999999998" footer="0.78749999999999998"/>
  <pageSetup paperSize="8" firstPageNumber="0" orientation="portrait" horizontalDpi="300" verticalDpi="300" r:id="rId1"/>
  <headerFooter alignWithMargins="0">
    <oddHeader>&amp;C&amp;A</oddHeader>
    <oddFooter>&amp;LGT TW Visu 03 02 2017&amp;R&amp;P/&amp;N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zoomScale="85" zoomScaleNormal="85" workbookViewId="0">
      <selection activeCell="D27" sqref="D27"/>
    </sheetView>
  </sheetViews>
  <sheetFormatPr baseColWidth="10" defaultColWidth="10.26953125" defaultRowHeight="12.5" x14ac:dyDescent="0.25"/>
  <cols>
    <col min="1" max="1" width="10.1796875" style="1" customWidth="1"/>
    <col min="2" max="3" width="34.1796875" style="1" customWidth="1"/>
    <col min="4" max="5" width="10.26953125" style="1" customWidth="1"/>
    <col min="6" max="6" width="12.1796875" style="1" customWidth="1"/>
    <col min="7" max="7" width="7.54296875" style="1" customWidth="1"/>
    <col min="8" max="8" width="12.1796875" style="1" customWidth="1"/>
    <col min="9" max="10" width="33.54296875" style="1" customWidth="1"/>
    <col min="11" max="16384" width="10.26953125" style="1"/>
  </cols>
  <sheetData>
    <row r="1" spans="1:11" ht="99.25" customHeight="1" x14ac:dyDescent="0.25">
      <c r="A1" s="49" t="s">
        <v>71</v>
      </c>
      <c r="B1" s="49"/>
      <c r="C1" s="49"/>
      <c r="D1" s="49"/>
      <c r="E1" s="49"/>
      <c r="F1" s="49"/>
      <c r="G1" s="49"/>
      <c r="H1" s="49"/>
      <c r="I1" s="49"/>
      <c r="J1" s="49"/>
      <c r="K1" s="49"/>
    </row>
    <row r="2" spans="1:11" ht="16.75" customHeight="1" x14ac:dyDescent="0.25"/>
    <row r="3" spans="1:11" ht="16.75" customHeight="1" x14ac:dyDescent="0.25"/>
    <row r="4" spans="1:11" ht="16.75" customHeight="1" x14ac:dyDescent="0.25"/>
    <row r="5" spans="1:11" ht="16.75" customHeight="1" x14ac:dyDescent="0.25"/>
    <row r="6" spans="1:11" ht="16.75" customHeight="1" x14ac:dyDescent="0.25"/>
    <row r="7" spans="1:11" ht="16.75" customHeight="1" x14ac:dyDescent="0.25"/>
    <row r="8" spans="1:11" ht="16.75" customHeight="1" x14ac:dyDescent="0.25"/>
    <row r="9" spans="1:11" ht="16.75" customHeight="1" x14ac:dyDescent="0.25"/>
    <row r="10" spans="1:11" ht="16.75" customHeight="1" x14ac:dyDescent="0.25"/>
    <row r="11" spans="1:11" ht="16.75" customHeight="1" x14ac:dyDescent="0.25"/>
    <row r="12" spans="1:11" ht="16.75" customHeight="1" x14ac:dyDescent="0.25"/>
    <row r="13" spans="1:11" ht="16.75" customHeight="1" x14ac:dyDescent="0.25"/>
    <row r="14" spans="1:11" ht="16.75" customHeight="1" x14ac:dyDescent="0.25"/>
    <row r="15" spans="1:11" ht="16.75" customHeight="1" x14ac:dyDescent="0.25"/>
    <row r="16" spans="1:11" ht="16.75" customHeight="1" x14ac:dyDescent="0.25"/>
    <row r="17" spans="1:16" ht="16.75" customHeight="1" x14ac:dyDescent="0.25"/>
    <row r="18" spans="1:16" ht="16.75" customHeight="1" x14ac:dyDescent="0.25"/>
    <row r="19" spans="1:16" ht="16.75" customHeight="1" x14ac:dyDescent="0.25"/>
    <row r="20" spans="1:16" ht="15.5" x14ac:dyDescent="0.25">
      <c r="A20" s="58" t="s">
        <v>36</v>
      </c>
      <c r="B20" s="58"/>
      <c r="H20" s="58" t="s">
        <v>37</v>
      </c>
      <c r="I20" s="58"/>
    </row>
    <row r="21" spans="1:16" s="16" customFormat="1" ht="14.65" customHeight="1" x14ac:dyDescent="0.25">
      <c r="B21" s="59" t="s">
        <v>32</v>
      </c>
      <c r="C21" s="59"/>
      <c r="D21" s="59"/>
      <c r="I21" s="59" t="s">
        <v>18</v>
      </c>
      <c r="J21" s="59"/>
      <c r="K21" s="59"/>
      <c r="M21" s="1"/>
      <c r="N21" s="1"/>
      <c r="O21" s="1"/>
      <c r="P21" s="1"/>
    </row>
    <row r="22" spans="1:16" s="16" customFormat="1" ht="14.9" customHeight="1" x14ac:dyDescent="0.25">
      <c r="B22" s="51" t="s">
        <v>38</v>
      </c>
      <c r="C22" s="51"/>
      <c r="D22" s="6">
        <v>2.5</v>
      </c>
      <c r="E22" s="16" t="s">
        <v>20</v>
      </c>
      <c r="I22" s="51" t="s">
        <v>39</v>
      </c>
      <c r="J22" s="51"/>
      <c r="K22" s="6">
        <v>2.5</v>
      </c>
      <c r="L22" s="16" t="s">
        <v>20</v>
      </c>
      <c r="M22" s="1"/>
      <c r="N22" s="1"/>
      <c r="O22" s="1"/>
      <c r="P22" s="1"/>
    </row>
    <row r="23" spans="1:16" s="16" customFormat="1" ht="17.649999999999999" customHeight="1" x14ac:dyDescent="0.25">
      <c r="B23" s="51" t="s">
        <v>40</v>
      </c>
      <c r="C23" s="51"/>
      <c r="D23" s="6">
        <v>10</v>
      </c>
      <c r="E23" s="16" t="s">
        <v>22</v>
      </c>
      <c r="I23" s="51" t="s">
        <v>40</v>
      </c>
      <c r="J23" s="51"/>
      <c r="K23" s="6">
        <v>10</v>
      </c>
      <c r="L23" s="16" t="s">
        <v>22</v>
      </c>
      <c r="M23" s="1"/>
      <c r="N23" s="1"/>
      <c r="O23" s="1"/>
      <c r="P23" s="1"/>
    </row>
    <row r="24" spans="1:16" s="16" customFormat="1" ht="17.899999999999999" customHeight="1" x14ac:dyDescent="0.25">
      <c r="B24" s="60" t="s">
        <v>41</v>
      </c>
      <c r="C24" s="60"/>
      <c r="D24" s="17">
        <v>1.4</v>
      </c>
      <c r="E24" s="16" t="s">
        <v>20</v>
      </c>
      <c r="I24" s="52" t="s">
        <v>42</v>
      </c>
      <c r="J24" s="52"/>
      <c r="K24" s="7">
        <v>1.4</v>
      </c>
      <c r="L24" s="16" t="s">
        <v>20</v>
      </c>
      <c r="M24" s="1"/>
      <c r="N24" s="1"/>
      <c r="O24" s="1"/>
      <c r="P24" s="1"/>
    </row>
    <row r="25" spans="1:16" s="16" customFormat="1" ht="14.9" customHeight="1" x14ac:dyDescent="0.25">
      <c r="B25" s="60" t="s">
        <v>43</v>
      </c>
      <c r="C25" s="60"/>
      <c r="D25" s="18">
        <v>2.8</v>
      </c>
      <c r="E25" s="16" t="s">
        <v>20</v>
      </c>
      <c r="I25" s="52" t="s">
        <v>43</v>
      </c>
      <c r="J25" s="52"/>
      <c r="K25" s="8">
        <v>2.8</v>
      </c>
      <c r="L25" s="16" t="s">
        <v>20</v>
      </c>
      <c r="M25" s="1"/>
      <c r="N25" s="1"/>
      <c r="O25" s="1"/>
      <c r="P25" s="1"/>
    </row>
    <row r="26" spans="1:16" s="16" customFormat="1" ht="17.649999999999999" customHeight="1" x14ac:dyDescent="0.25">
      <c r="B26" s="60" t="s">
        <v>44</v>
      </c>
      <c r="C26" s="60"/>
      <c r="D26" s="19">
        <v>1</v>
      </c>
      <c r="E26" s="16" t="s">
        <v>20</v>
      </c>
      <c r="I26" s="52" t="s">
        <v>25</v>
      </c>
      <c r="J26" s="52"/>
      <c r="K26" s="9">
        <v>40</v>
      </c>
      <c r="L26" s="16" t="s">
        <v>26</v>
      </c>
      <c r="M26" s="1"/>
      <c r="N26" s="1"/>
      <c r="O26" s="1"/>
      <c r="P26" s="1"/>
    </row>
    <row r="27" spans="1:16" s="16" customFormat="1" ht="16.75" customHeight="1" x14ac:dyDescent="0.25">
      <c r="B27" s="60" t="s">
        <v>25</v>
      </c>
      <c r="C27" s="60"/>
      <c r="D27" s="20">
        <v>40</v>
      </c>
      <c r="E27" s="16" t="s">
        <v>26</v>
      </c>
      <c r="I27" s="56" t="s">
        <v>27</v>
      </c>
      <c r="J27" s="56"/>
      <c r="K27" s="10">
        <f>K24+K22</f>
        <v>3.9</v>
      </c>
      <c r="L27" s="16" t="s">
        <v>20</v>
      </c>
      <c r="M27" s="1"/>
      <c r="N27" s="1"/>
      <c r="O27" s="1"/>
      <c r="P27" s="1"/>
    </row>
    <row r="28" spans="1:16" s="16" customFormat="1" ht="16.75" customHeight="1" x14ac:dyDescent="0.25">
      <c r="B28" s="56" t="s">
        <v>27</v>
      </c>
      <c r="C28" s="56"/>
      <c r="D28" s="10">
        <f>D24+D30</f>
        <v>4.9000000000000004</v>
      </c>
      <c r="E28" s="16" t="s">
        <v>20</v>
      </c>
      <c r="I28" s="56" t="s">
        <v>28</v>
      </c>
      <c r="J28" s="56"/>
      <c r="K28" s="11">
        <f>(K26/3.6)*(((K25+4)/K23)+4)</f>
        <v>51.999999999999993</v>
      </c>
      <c r="L28" s="16" t="s">
        <v>20</v>
      </c>
      <c r="M28" s="1"/>
      <c r="N28" s="1"/>
      <c r="O28" s="1"/>
      <c r="P28" s="1"/>
    </row>
    <row r="29" spans="1:16" s="16" customFormat="1" ht="16" customHeight="1" x14ac:dyDescent="0.25">
      <c r="B29" s="56" t="s">
        <v>28</v>
      </c>
      <c r="C29" s="56"/>
      <c r="D29" s="11">
        <f>IF(D26&lt;1.5,(D27/3.6)*(((D25+4+D26)/(D23))+4),(D27/3.6)*(((D25+4+1.5)/(D23))+4))</f>
        <v>53.111111111111114</v>
      </c>
      <c r="E29" s="16" t="s">
        <v>20</v>
      </c>
      <c r="I29" s="53" t="s">
        <v>29</v>
      </c>
      <c r="J29" s="53"/>
      <c r="K29" s="12">
        <f>K22</f>
        <v>2.5</v>
      </c>
      <c r="L29" s="16" t="s">
        <v>20</v>
      </c>
      <c r="M29" s="1"/>
      <c r="N29" s="1"/>
      <c r="O29" s="1"/>
      <c r="P29" s="1"/>
    </row>
    <row r="30" spans="1:16" s="16" customFormat="1" ht="16" customHeight="1" x14ac:dyDescent="0.25">
      <c r="B30" s="53" t="s">
        <v>29</v>
      </c>
      <c r="C30" s="53"/>
      <c r="D30" s="12">
        <f>IF(D26&lt;1.5,D22+D26,4)</f>
        <v>3.5</v>
      </c>
      <c r="E30" s="16" t="s">
        <v>20</v>
      </c>
      <c r="I30" s="53" t="s">
        <v>30</v>
      </c>
      <c r="J30" s="53"/>
      <c r="K30" s="12">
        <f>(K29*K28)/K27</f>
        <v>33.333333333333329</v>
      </c>
      <c r="L30" s="16" t="s">
        <v>20</v>
      </c>
      <c r="M30" s="1"/>
      <c r="N30" s="1"/>
      <c r="O30" s="1"/>
      <c r="P30" s="1"/>
    </row>
    <row r="31" spans="1:16" s="16" customFormat="1" ht="12.75" customHeight="1" x14ac:dyDescent="0.25">
      <c r="B31" s="53" t="s">
        <v>30</v>
      </c>
      <c r="C31" s="53"/>
      <c r="D31" s="12">
        <f>(D30*D29)/D28</f>
        <v>37.936507936507937</v>
      </c>
      <c r="E31" s="16" t="s">
        <v>20</v>
      </c>
      <c r="I31" s="1"/>
      <c r="J31" s="1"/>
      <c r="K31" s="1"/>
      <c r="L31" s="1"/>
      <c r="M31" s="1"/>
      <c r="N31" s="1"/>
      <c r="O31" s="1"/>
      <c r="P31" s="1"/>
    </row>
    <row r="32" spans="1:16" s="16" customFormat="1" ht="26" hidden="1" customHeight="1" x14ac:dyDescent="0.3">
      <c r="B32" s="55" t="s">
        <v>64</v>
      </c>
      <c r="C32" s="55"/>
      <c r="D32" s="33">
        <f>IF(D26&lt;1.5,(D27/3.6)*(((D25+4+D26)/(D23))+4),(D27/3.6)*(((D25+4+1.5)/(D23))+4))</f>
        <v>53.111111111111114</v>
      </c>
      <c r="E32" s="34" t="s">
        <v>20</v>
      </c>
      <c r="F32" s="37"/>
      <c r="G32" s="37"/>
      <c r="H32" s="37"/>
      <c r="I32" s="55" t="s">
        <v>64</v>
      </c>
      <c r="J32" s="55"/>
      <c r="K32" s="33">
        <f>(K26/3.6)*(((K25+4)/K23)+4)</f>
        <v>51.999999999999993</v>
      </c>
      <c r="L32" s="34" t="s">
        <v>20</v>
      </c>
      <c r="M32" s="1"/>
      <c r="N32" s="1"/>
      <c r="O32" s="1"/>
      <c r="P32" s="1"/>
    </row>
    <row r="33" spans="1:16" s="16" customFormat="1" ht="26" hidden="1" customHeight="1" x14ac:dyDescent="0.3">
      <c r="B33" s="55" t="s">
        <v>65</v>
      </c>
      <c r="C33" s="55"/>
      <c r="D33" s="35">
        <f>VLOOKUP(D27,Présentation_outil!$A$38:$B$108,2,0)</f>
        <v>38.71252204585538</v>
      </c>
      <c r="E33" s="36" t="s">
        <v>20</v>
      </c>
      <c r="F33" s="37"/>
      <c r="G33" s="37"/>
      <c r="H33" s="37"/>
      <c r="I33" s="55" t="s">
        <v>65</v>
      </c>
      <c r="J33" s="55"/>
      <c r="K33" s="35">
        <f>VLOOKUP(K26,Présentation_outil!$A$38:$B$108,2,0)</f>
        <v>38.71252204585538</v>
      </c>
      <c r="L33" s="36" t="s">
        <v>20</v>
      </c>
      <c r="M33" s="1"/>
      <c r="N33" s="1"/>
      <c r="O33" s="1"/>
      <c r="P33" s="1"/>
    </row>
    <row r="35" spans="1:16" s="13" customFormat="1" ht="68.900000000000006" customHeight="1" x14ac:dyDescent="0.3">
      <c r="A35" s="54" t="s">
        <v>76</v>
      </c>
      <c r="B35" s="54"/>
      <c r="C35" s="54"/>
      <c r="D35" s="54"/>
      <c r="E35" s="54"/>
      <c r="F35" s="54"/>
      <c r="G35" s="54"/>
      <c r="H35" s="54"/>
      <c r="I35" s="54"/>
      <c r="J35" s="54"/>
      <c r="K35" s="54"/>
      <c r="L35" s="54"/>
    </row>
  </sheetData>
  <sheetProtection algorithmName="SHA-512" hashValue="EaZ6HlI8YJ2KlhOFJBuOP0DKc+LaGLQrNyH1mlWVABB3/Y/ONeQNitYlHXVXxPd3r2MpJsK4lUfv7mp1Kgrn0A==" saltValue="3sXgvXQtvSyLHzOpFmjHcw==" spinCount="100000" sheet="1" selectLockedCells="1"/>
  <mergeCells count="29">
    <mergeCell ref="B31:C31"/>
    <mergeCell ref="A35:L35"/>
    <mergeCell ref="B32:C32"/>
    <mergeCell ref="B33:C33"/>
    <mergeCell ref="I32:J32"/>
    <mergeCell ref="I33:J33"/>
    <mergeCell ref="B28:C28"/>
    <mergeCell ref="I28:J28"/>
    <mergeCell ref="B29:C29"/>
    <mergeCell ref="I29:J29"/>
    <mergeCell ref="B30:C30"/>
    <mergeCell ref="I30:J30"/>
    <mergeCell ref="B25:C25"/>
    <mergeCell ref="I25:J25"/>
    <mergeCell ref="B26:C26"/>
    <mergeCell ref="I26:J26"/>
    <mergeCell ref="B27:C27"/>
    <mergeCell ref="I27:J27"/>
    <mergeCell ref="B22:C22"/>
    <mergeCell ref="I22:J22"/>
    <mergeCell ref="B23:C23"/>
    <mergeCell ref="I23:J23"/>
    <mergeCell ref="B24:C24"/>
    <mergeCell ref="I24:J24"/>
    <mergeCell ref="A1:K1"/>
    <mergeCell ref="A20:B20"/>
    <mergeCell ref="H20:I20"/>
    <mergeCell ref="B21:D21"/>
    <mergeCell ref="I21:K21"/>
  </mergeCells>
  <dataValidations count="2">
    <dataValidation type="whole" allowBlank="1" showInputMessage="1" showErrorMessage="1" errorTitle="Vitesse tramway" error="Renseigner une valeur entière entre 0 et 70 km/h." sqref="D27">
      <formula1>0</formula1>
      <formula2>70</formula2>
    </dataValidation>
    <dataValidation type="whole" allowBlank="1" showInputMessage="1" showErrorMessage="1" errorTitle="Vitesse tramway" error="Renseigner une valeur entière entre 0 et 70 km/h." sqref="K26">
      <formula1>0</formula1>
      <formula2>70</formula2>
    </dataValidation>
  </dataValidations>
  <printOptions horizontalCentered="1"/>
  <pageMargins left="0.78749999999999998" right="0.78749999999999998" top="1.0249999999999999" bottom="1.0249999999999999" header="0.78749999999999998" footer="0.78749999999999998"/>
  <pageSetup paperSize="8" firstPageNumber="0" orientation="portrait" horizontalDpi="300" verticalDpi="300"/>
  <headerFooter alignWithMargins="0">
    <oddHeader>&amp;C&amp;A</oddHeader>
    <oddFooter>&amp;LGT TW Visu 03 02 2017&amp;R&amp;P/&amp;N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85" zoomScaleNormal="85" workbookViewId="0">
      <selection activeCell="D25" sqref="D25:D26"/>
    </sheetView>
  </sheetViews>
  <sheetFormatPr baseColWidth="10" defaultColWidth="10.26953125" defaultRowHeight="12.5" x14ac:dyDescent="0.25"/>
  <cols>
    <col min="1" max="1" width="10.1796875" style="1" customWidth="1"/>
    <col min="2" max="3" width="29.54296875" style="1" customWidth="1"/>
    <col min="4" max="6" width="10.26953125" style="1" customWidth="1"/>
    <col min="7" max="7" width="4.1796875" style="1" customWidth="1"/>
    <col min="8" max="9" width="10.26953125" style="1" customWidth="1"/>
    <col min="10" max="10" width="8.1796875" style="1" customWidth="1"/>
    <col min="11" max="11" width="5.26953125" style="1" customWidth="1"/>
    <col min="12" max="12" width="2.54296875" style="1" customWidth="1"/>
    <col min="13" max="13" width="10.26953125" style="1" customWidth="1"/>
    <col min="14" max="14" width="27.54296875" style="1" customWidth="1"/>
    <col min="15" max="15" width="5" style="1" customWidth="1"/>
    <col min="16" max="16" width="4" style="1" customWidth="1"/>
    <col min="17" max="16384" width="10.26953125" style="1"/>
  </cols>
  <sheetData>
    <row r="1" spans="1:10" ht="99.25" customHeight="1" x14ac:dyDescent="0.25">
      <c r="A1" s="49" t="s">
        <v>69</v>
      </c>
      <c r="B1" s="49"/>
      <c r="C1" s="49"/>
      <c r="D1" s="49"/>
      <c r="E1" s="49"/>
      <c r="F1" s="49"/>
      <c r="G1" s="49"/>
      <c r="H1" s="49"/>
      <c r="I1" s="49"/>
      <c r="J1" s="4"/>
    </row>
    <row r="2" spans="1:10" ht="16.75" customHeight="1" x14ac:dyDescent="0.25"/>
    <row r="3" spans="1:10" ht="16.75" customHeight="1" x14ac:dyDescent="0.25"/>
    <row r="4" spans="1:10" ht="16.75" customHeight="1" x14ac:dyDescent="0.25"/>
    <row r="5" spans="1:10" ht="16.75" customHeight="1" x14ac:dyDescent="0.25"/>
    <row r="6" spans="1:10" ht="16.75" customHeight="1" x14ac:dyDescent="0.25"/>
    <row r="7" spans="1:10" ht="16.75" customHeight="1" x14ac:dyDescent="0.25"/>
    <row r="8" spans="1:10" ht="16.75" customHeight="1" x14ac:dyDescent="0.25"/>
    <row r="9" spans="1:10" ht="16.75" customHeight="1" x14ac:dyDescent="0.25"/>
    <row r="10" spans="1:10" ht="16.75" customHeight="1" x14ac:dyDescent="0.25"/>
    <row r="11" spans="1:10" ht="16.75" customHeight="1" x14ac:dyDescent="0.25"/>
    <row r="12" spans="1:10" ht="16.75" customHeight="1" x14ac:dyDescent="0.25"/>
    <row r="13" spans="1:10" ht="16.75" customHeight="1" x14ac:dyDescent="0.25"/>
    <row r="14" spans="1:10" ht="16.75" customHeight="1" x14ac:dyDescent="0.25"/>
    <row r="15" spans="1:10" ht="16.75" customHeight="1" x14ac:dyDescent="0.25"/>
    <row r="16" spans="1:10" ht="16.75" customHeight="1" x14ac:dyDescent="0.25"/>
    <row r="17" spans="2:5" ht="16.75" customHeight="1" x14ac:dyDescent="0.25"/>
    <row r="18" spans="2:5" ht="16.75" customHeight="1" x14ac:dyDescent="0.25"/>
    <row r="19" spans="2:5" ht="16.75" customHeight="1" x14ac:dyDescent="0.25"/>
    <row r="20" spans="2:5" ht="16.75" customHeight="1" x14ac:dyDescent="0.25"/>
    <row r="21" spans="2:5" ht="14.9" customHeight="1" x14ac:dyDescent="0.25">
      <c r="B21" s="57" t="s">
        <v>18</v>
      </c>
      <c r="C21" s="57"/>
      <c r="D21" s="57"/>
    </row>
    <row r="22" spans="2:5" ht="14.9" customHeight="1" x14ac:dyDescent="0.25">
      <c r="B22" s="61" t="s">
        <v>45</v>
      </c>
      <c r="C22" s="61"/>
      <c r="D22" s="6">
        <v>2.8</v>
      </c>
      <c r="E22" s="1" t="s">
        <v>46</v>
      </c>
    </row>
    <row r="23" spans="2:5" ht="14.9" customHeight="1" x14ac:dyDescent="0.25">
      <c r="B23" s="61" t="s">
        <v>47</v>
      </c>
      <c r="C23" s="61"/>
      <c r="D23" s="6">
        <v>1.5</v>
      </c>
      <c r="E23" s="1" t="s">
        <v>48</v>
      </c>
    </row>
    <row r="24" spans="2:5" ht="14.9" customHeight="1" x14ac:dyDescent="0.25">
      <c r="B24" s="51" t="s">
        <v>49</v>
      </c>
      <c r="C24" s="51"/>
      <c r="D24" s="21">
        <v>1.5</v>
      </c>
      <c r="E24" s="1" t="s">
        <v>20</v>
      </c>
    </row>
    <row r="25" spans="2:5" ht="14.9" customHeight="1" x14ac:dyDescent="0.25">
      <c r="B25" s="52" t="s">
        <v>50</v>
      </c>
      <c r="C25" s="52"/>
      <c r="D25" s="7">
        <v>1.5</v>
      </c>
      <c r="E25" s="1" t="s">
        <v>20</v>
      </c>
    </row>
    <row r="26" spans="2:5" ht="14.9" customHeight="1" x14ac:dyDescent="0.25">
      <c r="B26" s="62" t="s">
        <v>25</v>
      </c>
      <c r="C26" s="62"/>
      <c r="D26" s="22">
        <v>25</v>
      </c>
      <c r="E26" s="1" t="s">
        <v>26</v>
      </c>
    </row>
    <row r="27" spans="2:5" ht="14.9" customHeight="1" x14ac:dyDescent="0.25">
      <c r="B27" s="56" t="s">
        <v>27</v>
      </c>
      <c r="C27" s="56"/>
      <c r="D27" s="10">
        <f>D25+D24</f>
        <v>3</v>
      </c>
      <c r="E27" s="1" t="s">
        <v>20</v>
      </c>
    </row>
    <row r="28" spans="2:5" ht="14.9" customHeight="1" x14ac:dyDescent="0.25">
      <c r="B28" s="56" t="s">
        <v>28</v>
      </c>
      <c r="C28" s="56"/>
      <c r="D28" s="11">
        <f>(((D26*D26)/(3.6*3.6))/(2*$D$22))+((D26/3.6)*$D$23)</f>
        <v>19.02832892416226</v>
      </c>
      <c r="E28" s="1" t="s">
        <v>20</v>
      </c>
    </row>
    <row r="29" spans="2:5" ht="14.9" customHeight="1" x14ac:dyDescent="0.25">
      <c r="B29" s="53" t="s">
        <v>29</v>
      </c>
      <c r="C29" s="53"/>
      <c r="D29" s="12">
        <f>D24</f>
        <v>1.5</v>
      </c>
      <c r="E29" s="1" t="s">
        <v>20</v>
      </c>
    </row>
    <row r="30" spans="2:5" ht="14.9" customHeight="1" x14ac:dyDescent="0.25">
      <c r="B30" s="53" t="s">
        <v>30</v>
      </c>
      <c r="C30" s="53"/>
      <c r="D30" s="12">
        <f>(D29*D28)/D27</f>
        <v>9.5141644620811299</v>
      </c>
      <c r="E30" s="1" t="s">
        <v>20</v>
      </c>
    </row>
    <row r="33" spans="1:9" s="13" customFormat="1" ht="66.25" customHeight="1" x14ac:dyDescent="0.3">
      <c r="A33" s="54" t="s">
        <v>76</v>
      </c>
      <c r="B33" s="54"/>
      <c r="C33" s="54"/>
      <c r="D33" s="54"/>
      <c r="E33" s="54"/>
      <c r="F33" s="54"/>
      <c r="G33" s="54"/>
      <c r="H33" s="54"/>
      <c r="I33" s="54"/>
    </row>
  </sheetData>
  <sheetProtection algorithmName="SHA-512" hashValue="U9PT8oqNOjAFhO/x6dTqtOoa8Vi6kbsLedSh3WiKjpr66sNjvXbg201yhj1yMP8TR1tttCrUhwDSMLbcHDmIsg==" saltValue="ZNdPQ/wJaRQs3Ik0dXW5Lg==" spinCount="100000" sheet="1" selectLockedCells="1"/>
  <mergeCells count="12">
    <mergeCell ref="B30:C30"/>
    <mergeCell ref="A33:I33"/>
    <mergeCell ref="B25:C25"/>
    <mergeCell ref="B26:C26"/>
    <mergeCell ref="B27:C27"/>
    <mergeCell ref="B28:C28"/>
    <mergeCell ref="B29:C29"/>
    <mergeCell ref="A1:I1"/>
    <mergeCell ref="B21:D21"/>
    <mergeCell ref="B22:C22"/>
    <mergeCell ref="B23:C23"/>
    <mergeCell ref="B24:C24"/>
  </mergeCells>
  <printOptions horizontalCentered="1"/>
  <pageMargins left="0.78749999999999998" right="0.78749999999999998" top="1.0249999999999999" bottom="1.0249999999999999" header="0.78749999999999998" footer="0.78749999999999998"/>
  <pageSetup paperSize="8" firstPageNumber="0" orientation="portrait" horizontalDpi="300" verticalDpi="300"/>
  <headerFooter alignWithMargins="0">
    <oddHeader>&amp;C&amp;A</oddHeader>
    <oddFooter>&amp;LGT TW Visu 03 02 2017&amp;R&amp;P/&amp;N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85" zoomScaleNormal="85" workbookViewId="0">
      <selection activeCell="D25" sqref="D25:D27"/>
    </sheetView>
  </sheetViews>
  <sheetFormatPr baseColWidth="10" defaultColWidth="10.26953125" defaultRowHeight="12.5" x14ac:dyDescent="0.25"/>
  <cols>
    <col min="1" max="1" width="10.1796875" style="1" customWidth="1"/>
    <col min="2" max="3" width="34" style="1" customWidth="1"/>
    <col min="4" max="6" width="10.26953125" style="1" customWidth="1"/>
    <col min="7" max="7" width="11.54296875" style="1" customWidth="1"/>
    <col min="8" max="8" width="10.54296875" style="1" customWidth="1"/>
    <col min="9" max="16384" width="10.26953125" style="1"/>
  </cols>
  <sheetData>
    <row r="1" spans="1:10" ht="99.25" customHeight="1" x14ac:dyDescent="0.25">
      <c r="A1" s="49" t="s">
        <v>68</v>
      </c>
      <c r="B1" s="49"/>
      <c r="C1" s="49"/>
      <c r="D1" s="49"/>
      <c r="E1" s="49"/>
      <c r="F1" s="49"/>
      <c r="G1" s="49"/>
      <c r="H1" s="49"/>
      <c r="I1" s="4"/>
      <c r="J1" s="4"/>
    </row>
    <row r="2" spans="1:10" ht="16.899999999999999" customHeight="1" x14ac:dyDescent="0.25">
      <c r="B2" s="23"/>
    </row>
    <row r="3" spans="1:10" ht="16.899999999999999" customHeight="1" x14ac:dyDescent="0.25">
      <c r="B3" s="23"/>
    </row>
    <row r="4" spans="1:10" ht="16.899999999999999" customHeight="1" x14ac:dyDescent="0.25">
      <c r="B4" s="23"/>
    </row>
    <row r="5" spans="1:10" ht="16.899999999999999" customHeight="1" x14ac:dyDescent="0.25">
      <c r="B5" s="23"/>
    </row>
    <row r="6" spans="1:10" ht="16.899999999999999" customHeight="1" x14ac:dyDescent="0.25">
      <c r="B6" s="23"/>
    </row>
    <row r="7" spans="1:10" ht="16.899999999999999" customHeight="1" x14ac:dyDescent="0.25">
      <c r="B7" s="23"/>
    </row>
    <row r="8" spans="1:10" ht="16.899999999999999" customHeight="1" x14ac:dyDescent="0.25">
      <c r="B8" s="23"/>
    </row>
    <row r="9" spans="1:10" ht="16.899999999999999" customHeight="1" x14ac:dyDescent="0.25">
      <c r="B9" s="23"/>
    </row>
    <row r="10" spans="1:10" ht="16.899999999999999" customHeight="1" x14ac:dyDescent="0.25">
      <c r="B10" s="23"/>
    </row>
    <row r="11" spans="1:10" ht="16.899999999999999" customHeight="1" x14ac:dyDescent="0.25">
      <c r="B11" s="23"/>
    </row>
    <row r="12" spans="1:10" ht="16.899999999999999" customHeight="1" x14ac:dyDescent="0.25">
      <c r="B12" s="23"/>
    </row>
    <row r="13" spans="1:10" ht="16.899999999999999" customHeight="1" x14ac:dyDescent="0.25">
      <c r="B13" s="23"/>
    </row>
    <row r="14" spans="1:10" ht="16.899999999999999" customHeight="1" x14ac:dyDescent="0.25">
      <c r="B14" s="23"/>
    </row>
    <row r="15" spans="1:10" ht="16.899999999999999" customHeight="1" x14ac:dyDescent="0.25">
      <c r="B15" s="23"/>
    </row>
    <row r="16" spans="1:10" ht="16.899999999999999" customHeight="1" x14ac:dyDescent="0.25">
      <c r="B16" s="23"/>
    </row>
    <row r="17" spans="1:5" ht="16.899999999999999" customHeight="1" x14ac:dyDescent="0.25">
      <c r="B17" s="23"/>
    </row>
    <row r="18" spans="1:5" ht="16.899999999999999" customHeight="1" x14ac:dyDescent="0.25">
      <c r="B18" s="23"/>
    </row>
    <row r="19" spans="1:5" ht="16.899999999999999" customHeight="1" x14ac:dyDescent="0.25">
      <c r="B19" s="23"/>
    </row>
    <row r="20" spans="1:5" ht="15.5" x14ac:dyDescent="0.35">
      <c r="A20" s="24" t="s">
        <v>31</v>
      </c>
    </row>
    <row r="21" spans="1:5" ht="14.9" customHeight="1" x14ac:dyDescent="0.25">
      <c r="B21" s="57" t="s">
        <v>18</v>
      </c>
      <c r="C21" s="57"/>
      <c r="D21" s="57"/>
    </row>
    <row r="22" spans="1:5" ht="14.9" customHeight="1" x14ac:dyDescent="0.25">
      <c r="B22" s="61" t="s">
        <v>45</v>
      </c>
      <c r="C22" s="61"/>
      <c r="D22" s="6">
        <v>2.8</v>
      </c>
      <c r="E22" s="1" t="s">
        <v>46</v>
      </c>
    </row>
    <row r="23" spans="1:5" ht="14.9" customHeight="1" x14ac:dyDescent="0.25">
      <c r="B23" s="61" t="s">
        <v>47</v>
      </c>
      <c r="C23" s="61"/>
      <c r="D23" s="6">
        <v>1.5</v>
      </c>
      <c r="E23" s="1" t="s">
        <v>48</v>
      </c>
    </row>
    <row r="24" spans="1:5" ht="14.9" customHeight="1" x14ac:dyDescent="0.25">
      <c r="B24" s="51" t="s">
        <v>51</v>
      </c>
      <c r="C24" s="51"/>
      <c r="D24" s="6">
        <v>1</v>
      </c>
      <c r="E24" s="1" t="s">
        <v>20</v>
      </c>
    </row>
    <row r="25" spans="1:5" ht="14.9" customHeight="1" x14ac:dyDescent="0.25">
      <c r="B25" s="52" t="s">
        <v>52</v>
      </c>
      <c r="C25" s="52"/>
      <c r="D25" s="7">
        <v>1</v>
      </c>
      <c r="E25" s="1" t="s">
        <v>20</v>
      </c>
    </row>
    <row r="26" spans="1:5" ht="14.9" customHeight="1" x14ac:dyDescent="0.25">
      <c r="B26" s="52" t="s">
        <v>53</v>
      </c>
      <c r="C26" s="52"/>
      <c r="D26" s="8">
        <v>1.5</v>
      </c>
      <c r="E26" s="1" t="s">
        <v>20</v>
      </c>
    </row>
    <row r="27" spans="1:5" ht="14.9" customHeight="1" x14ac:dyDescent="0.25">
      <c r="B27" s="62" t="s">
        <v>25</v>
      </c>
      <c r="C27" s="62"/>
      <c r="D27" s="22">
        <v>40</v>
      </c>
      <c r="E27" s="1" t="s">
        <v>26</v>
      </c>
    </row>
    <row r="28" spans="1:5" ht="14.9" customHeight="1" x14ac:dyDescent="0.25">
      <c r="B28" s="56" t="s">
        <v>27</v>
      </c>
      <c r="C28" s="56"/>
      <c r="D28" s="10">
        <f>D30+D26</f>
        <v>3.5</v>
      </c>
      <c r="E28" s="1" t="s">
        <v>20</v>
      </c>
    </row>
    <row r="29" spans="1:5" ht="14.9" customHeight="1" x14ac:dyDescent="0.25">
      <c r="B29" s="56" t="s">
        <v>28</v>
      </c>
      <c r="C29" s="56"/>
      <c r="D29" s="11">
        <f>(((D27*D27)/(3.6*3.6))/(2*$D$22))+((D27/3.6)*$D$23)</f>
        <v>38.71252204585538</v>
      </c>
      <c r="E29" s="1" t="s">
        <v>20</v>
      </c>
    </row>
    <row r="30" spans="1:5" ht="14.9" customHeight="1" x14ac:dyDescent="0.25">
      <c r="B30" s="53" t="s">
        <v>29</v>
      </c>
      <c r="C30" s="53"/>
      <c r="D30" s="12">
        <f>IF(D25&lt;3,D24+D25,4)</f>
        <v>2</v>
      </c>
      <c r="E30" s="1" t="s">
        <v>20</v>
      </c>
    </row>
    <row r="31" spans="1:5" ht="14.9" customHeight="1" x14ac:dyDescent="0.25">
      <c r="B31" s="53" t="s">
        <v>30</v>
      </c>
      <c r="C31" s="53"/>
      <c r="D31" s="12">
        <f>(D30*D29)/D28</f>
        <v>22.121441169060216</v>
      </c>
      <c r="E31" s="1" t="s">
        <v>20</v>
      </c>
    </row>
    <row r="33" spans="1:8" s="25" customFormat="1" ht="64.400000000000006" customHeight="1" x14ac:dyDescent="0.3">
      <c r="A33" s="63" t="s">
        <v>77</v>
      </c>
      <c r="B33" s="63"/>
      <c r="C33" s="63"/>
      <c r="D33" s="63"/>
      <c r="E33" s="63"/>
      <c r="F33" s="63"/>
      <c r="G33" s="63"/>
      <c r="H33" s="63"/>
    </row>
    <row r="35" spans="1:8" ht="88.9" customHeight="1" x14ac:dyDescent="0.25"/>
  </sheetData>
  <sheetProtection algorithmName="SHA-512" hashValue="0vwxttVZo326hknK5GHdryIwPDhzEG+/o2RicWkYvSx8BIn7GUFBmpShW68owk3FTnrEVCJW0pQ/Y73/pxOlaA==" saltValue="FaLC7+/bmOVveSHSWuq2rQ==" spinCount="100000" sheet="1" selectLockedCells="1"/>
  <mergeCells count="13">
    <mergeCell ref="B25:C25"/>
    <mergeCell ref="A33:H33"/>
    <mergeCell ref="B26:C26"/>
    <mergeCell ref="B27:C27"/>
    <mergeCell ref="B28:C28"/>
    <mergeCell ref="B29:C29"/>
    <mergeCell ref="B30:C30"/>
    <mergeCell ref="B31:C31"/>
    <mergeCell ref="A1:H1"/>
    <mergeCell ref="B21:D21"/>
    <mergeCell ref="B22:C22"/>
    <mergeCell ref="B23:C23"/>
    <mergeCell ref="B24:C24"/>
  </mergeCells>
  <printOptions horizontalCentered="1"/>
  <pageMargins left="0.78749999999999998" right="0.78749999999999998" top="1.0249999999999999" bottom="1.0249999999999999" header="0.78749999999999998" footer="0.78749999999999998"/>
  <pageSetup paperSize="8" firstPageNumber="0" orientation="portrait" horizontalDpi="300" verticalDpi="300"/>
  <headerFooter alignWithMargins="0">
    <oddHeader>&amp;C&amp;A</oddHeader>
    <oddFooter>&amp;LGT TW Visu 03 02 2017&amp;R&amp;P/&amp;N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85" zoomScaleNormal="85" workbookViewId="0">
      <selection activeCell="D27" sqref="D27"/>
    </sheetView>
  </sheetViews>
  <sheetFormatPr baseColWidth="10" defaultColWidth="10.26953125" defaultRowHeight="12.5" x14ac:dyDescent="0.25"/>
  <cols>
    <col min="1" max="1" width="10.1796875" style="1" customWidth="1"/>
    <col min="2" max="3" width="30.54296875" style="1" customWidth="1"/>
    <col min="4" max="6" width="10.26953125" style="1" customWidth="1"/>
    <col min="7" max="7" width="11.453125" style="1" customWidth="1"/>
    <col min="8" max="9" width="10.26953125" style="1" customWidth="1"/>
    <col min="10" max="10" width="7.54296875" style="1" customWidth="1"/>
    <col min="11" max="11" width="5.1796875" style="1" customWidth="1"/>
    <col min="12" max="12" width="2.54296875" style="1" customWidth="1"/>
    <col min="13" max="13" width="10.26953125" style="1" customWidth="1"/>
    <col min="14" max="14" width="16.81640625" style="1" customWidth="1"/>
    <col min="15" max="15" width="8.26953125" style="1" customWidth="1"/>
    <col min="16" max="16" width="3.54296875" style="1" customWidth="1"/>
    <col min="17" max="17" width="6.1796875" style="1" customWidth="1"/>
    <col min="18" max="16384" width="10.26953125" style="1"/>
  </cols>
  <sheetData>
    <row r="1" spans="1:10" s="26" customFormat="1" ht="104.15" customHeight="1" x14ac:dyDescent="0.25">
      <c r="A1" s="49" t="s">
        <v>70</v>
      </c>
      <c r="B1" s="49"/>
      <c r="C1" s="49"/>
      <c r="D1" s="49"/>
      <c r="E1" s="49"/>
      <c r="F1" s="49"/>
      <c r="G1" s="49"/>
      <c r="H1" s="49"/>
      <c r="I1" s="4"/>
      <c r="J1" s="4"/>
    </row>
    <row r="2" spans="1:10" ht="16.75" customHeight="1" x14ac:dyDescent="0.25"/>
    <row r="3" spans="1:10" ht="16.75" customHeight="1" x14ac:dyDescent="0.25"/>
    <row r="4" spans="1:10" ht="16.75" customHeight="1" x14ac:dyDescent="0.25"/>
    <row r="5" spans="1:10" ht="16.75" customHeight="1" x14ac:dyDescent="0.25"/>
    <row r="6" spans="1:10" ht="16.75" customHeight="1" x14ac:dyDescent="0.25"/>
    <row r="7" spans="1:10" ht="16.75" customHeight="1" x14ac:dyDescent="0.25"/>
    <row r="8" spans="1:10" ht="16.75" customHeight="1" x14ac:dyDescent="0.25"/>
    <row r="9" spans="1:10" ht="16.75" customHeight="1" x14ac:dyDescent="0.25"/>
    <row r="10" spans="1:10" ht="16.75" customHeight="1" x14ac:dyDescent="0.25"/>
    <row r="11" spans="1:10" ht="16.75" customHeight="1" x14ac:dyDescent="0.25"/>
    <row r="12" spans="1:10" ht="16.75" customHeight="1" x14ac:dyDescent="0.25"/>
    <row r="13" spans="1:10" ht="16.75" customHeight="1" x14ac:dyDescent="0.25"/>
    <row r="14" spans="1:10" ht="16.75" customHeight="1" x14ac:dyDescent="0.25"/>
    <row r="15" spans="1:10" ht="16.75" customHeight="1" x14ac:dyDescent="0.25"/>
    <row r="16" spans="1:10" ht="16.75" customHeight="1" x14ac:dyDescent="0.25"/>
    <row r="17" spans="2:5" ht="16.75" customHeight="1" x14ac:dyDescent="0.25"/>
    <row r="18" spans="2:5" ht="16.75" customHeight="1" x14ac:dyDescent="0.25"/>
    <row r="19" spans="2:5" ht="16.75" customHeight="1" x14ac:dyDescent="0.25"/>
    <row r="20" spans="2:5" ht="16.75" customHeight="1" x14ac:dyDescent="0.25"/>
    <row r="21" spans="2:5" ht="12.75" customHeight="1" x14ac:dyDescent="0.25">
      <c r="B21" s="57" t="s">
        <v>18</v>
      </c>
      <c r="C21" s="57"/>
      <c r="D21" s="57"/>
    </row>
    <row r="22" spans="2:5" ht="14.15" customHeight="1" x14ac:dyDescent="0.25">
      <c r="B22" s="61" t="s">
        <v>45</v>
      </c>
      <c r="C22" s="61"/>
      <c r="D22" s="6">
        <v>2.8</v>
      </c>
      <c r="E22" s="1" t="s">
        <v>46</v>
      </c>
    </row>
    <row r="23" spans="2:5" ht="12.75" customHeight="1" x14ac:dyDescent="0.25">
      <c r="B23" s="61" t="s">
        <v>47</v>
      </c>
      <c r="C23" s="61"/>
      <c r="D23" s="6">
        <v>1.5</v>
      </c>
      <c r="E23" s="1" t="s">
        <v>48</v>
      </c>
    </row>
    <row r="24" spans="2:5" ht="13.5" customHeight="1" x14ac:dyDescent="0.25">
      <c r="B24" s="51" t="s">
        <v>54</v>
      </c>
      <c r="C24" s="51"/>
      <c r="D24" s="6">
        <v>1</v>
      </c>
      <c r="E24" s="1" t="s">
        <v>20</v>
      </c>
    </row>
    <row r="25" spans="2:5" ht="13.9" customHeight="1" x14ac:dyDescent="0.25">
      <c r="B25" s="52" t="s">
        <v>52</v>
      </c>
      <c r="C25" s="52"/>
      <c r="D25" s="27">
        <v>1</v>
      </c>
      <c r="E25" s="1" t="s">
        <v>20</v>
      </c>
    </row>
    <row r="26" spans="2:5" ht="14.15" customHeight="1" x14ac:dyDescent="0.25">
      <c r="B26" s="52" t="s">
        <v>55</v>
      </c>
      <c r="C26" s="52"/>
      <c r="D26" s="8">
        <v>1.5</v>
      </c>
      <c r="E26" s="1" t="s">
        <v>20</v>
      </c>
    </row>
    <row r="27" spans="2:5" ht="14.9" customHeight="1" x14ac:dyDescent="0.25">
      <c r="B27" s="62" t="s">
        <v>25</v>
      </c>
      <c r="C27" s="62"/>
      <c r="D27" s="22">
        <v>40</v>
      </c>
      <c r="E27" s="1" t="s">
        <v>26</v>
      </c>
    </row>
    <row r="28" spans="2:5" ht="14.15" customHeight="1" x14ac:dyDescent="0.25">
      <c r="B28" s="56" t="s">
        <v>27</v>
      </c>
      <c r="C28" s="56"/>
      <c r="D28" s="10">
        <f>D30+D26</f>
        <v>3.5</v>
      </c>
      <c r="E28" s="1" t="s">
        <v>20</v>
      </c>
    </row>
    <row r="29" spans="2:5" ht="13.9" customHeight="1" x14ac:dyDescent="0.25">
      <c r="B29" s="56" t="s">
        <v>28</v>
      </c>
      <c r="C29" s="56"/>
      <c r="D29" s="11">
        <f>(((D27*D27)/(3.6*3.6))/(2*$D$22))+((D27/3.6)*$D$23)</f>
        <v>38.71252204585538</v>
      </c>
      <c r="E29" s="1" t="s">
        <v>20</v>
      </c>
    </row>
    <row r="30" spans="2:5" ht="13.9" customHeight="1" x14ac:dyDescent="0.25">
      <c r="B30" s="53" t="s">
        <v>29</v>
      </c>
      <c r="C30" s="53"/>
      <c r="D30" s="12">
        <f>IF(D25&lt;3,D24+D25,4)</f>
        <v>2</v>
      </c>
      <c r="E30" s="1" t="s">
        <v>20</v>
      </c>
    </row>
    <row r="31" spans="2:5" ht="13.9" customHeight="1" x14ac:dyDescent="0.25">
      <c r="B31" s="53" t="s">
        <v>30</v>
      </c>
      <c r="C31" s="53"/>
      <c r="D31" s="12">
        <f>(D30*D29)/D28</f>
        <v>22.121441169060216</v>
      </c>
      <c r="E31" s="1" t="s">
        <v>20</v>
      </c>
    </row>
    <row r="33" spans="1:8" s="25" customFormat="1" ht="70.5" customHeight="1" x14ac:dyDescent="0.3">
      <c r="A33" s="63" t="s">
        <v>78</v>
      </c>
      <c r="B33" s="63"/>
      <c r="C33" s="63"/>
      <c r="D33" s="63"/>
      <c r="E33" s="63"/>
      <c r="F33" s="63"/>
      <c r="G33" s="63"/>
      <c r="H33" s="63"/>
    </row>
  </sheetData>
  <sheetProtection algorithmName="SHA-512" hashValue="h+hGgMW3a+ywET26gRqy2dWmCu6eNw4mInUGmTDzq+2uRJMl0LrQbiIJDiv3D1lrnw3ekzzwAXQ5vyjtit6x/A==" saltValue="zgoh92pxMHCee65mQQ1LxQ==" spinCount="100000" sheet="1" selectLockedCells="1"/>
  <mergeCells count="13">
    <mergeCell ref="B25:C25"/>
    <mergeCell ref="A33:H33"/>
    <mergeCell ref="B26:C26"/>
    <mergeCell ref="B27:C27"/>
    <mergeCell ref="B28:C28"/>
    <mergeCell ref="B29:C29"/>
    <mergeCell ref="B30:C30"/>
    <mergeCell ref="B31:C31"/>
    <mergeCell ref="A1:H1"/>
    <mergeCell ref="B21:D21"/>
    <mergeCell ref="B22:C22"/>
    <mergeCell ref="B23:C23"/>
    <mergeCell ref="B24:C24"/>
  </mergeCells>
  <printOptions horizontalCentered="1"/>
  <pageMargins left="0.78749999999999998" right="0.78749999999999998" top="1.0249999999999999" bottom="1.0249999999999999" header="0.78749999999999998" footer="0.78749999999999998"/>
  <pageSetup paperSize="8" firstPageNumber="0" orientation="portrait" horizontalDpi="300" verticalDpi="300"/>
  <headerFooter alignWithMargins="0">
    <oddHeader>&amp;C&amp;A</oddHeader>
    <oddFooter>&amp;LGT TW Visu 03 02 2017&amp;R&amp;P/&amp;N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85" zoomScaleNormal="85" workbookViewId="0">
      <selection activeCell="D26" sqref="D26"/>
    </sheetView>
  </sheetViews>
  <sheetFormatPr baseColWidth="10" defaultColWidth="10.26953125" defaultRowHeight="12.5" x14ac:dyDescent="0.25"/>
  <cols>
    <col min="1" max="1" width="10.1796875" style="1" customWidth="1"/>
    <col min="2" max="2" width="33.1796875" style="1" customWidth="1"/>
    <col min="3" max="3" width="26.54296875" style="1" customWidth="1"/>
    <col min="4" max="5" width="10.26953125" style="1" customWidth="1"/>
    <col min="6" max="6" width="4.81640625" style="1" customWidth="1"/>
    <col min="7" max="8" width="10.26953125" style="1" customWidth="1"/>
    <col min="9" max="9" width="9.81640625" style="1" customWidth="1"/>
    <col min="10" max="10" width="5.7265625" style="1" customWidth="1"/>
    <col min="11" max="11" width="3.453125" style="1" customWidth="1"/>
    <col min="12" max="13" width="10.26953125" style="1" customWidth="1"/>
    <col min="14" max="14" width="4.54296875" style="1" customWidth="1"/>
    <col min="15" max="15" width="3.1796875" style="1" customWidth="1"/>
    <col min="16" max="16384" width="10.26953125" style="1"/>
  </cols>
  <sheetData>
    <row r="1" spans="1:12" ht="84" customHeight="1" x14ac:dyDescent="0.25">
      <c r="A1" s="49" t="s">
        <v>72</v>
      </c>
      <c r="B1" s="49"/>
      <c r="C1" s="49"/>
      <c r="D1" s="49"/>
      <c r="E1" s="49"/>
      <c r="F1" s="49"/>
      <c r="G1" s="49"/>
      <c r="H1" s="49"/>
      <c r="I1" s="49"/>
      <c r="J1" s="4"/>
      <c r="K1" s="4"/>
      <c r="L1" s="4"/>
    </row>
    <row r="2" spans="1:12" ht="16.75" customHeight="1" x14ac:dyDescent="0.25"/>
    <row r="3" spans="1:12" ht="16.75" customHeight="1" x14ac:dyDescent="0.25"/>
    <row r="4" spans="1:12" ht="16.75" customHeight="1" x14ac:dyDescent="0.25"/>
    <row r="5" spans="1:12" ht="16.75" customHeight="1" x14ac:dyDescent="0.25"/>
    <row r="6" spans="1:12" ht="16.75" customHeight="1" x14ac:dyDescent="0.25"/>
    <row r="7" spans="1:12" ht="16.75" customHeight="1" x14ac:dyDescent="0.25"/>
    <row r="8" spans="1:12" ht="16.75" customHeight="1" x14ac:dyDescent="0.25"/>
    <row r="9" spans="1:12" ht="16.75" customHeight="1" x14ac:dyDescent="0.25"/>
    <row r="10" spans="1:12" ht="16.75" customHeight="1" x14ac:dyDescent="0.25"/>
    <row r="11" spans="1:12" ht="16.75" customHeight="1" x14ac:dyDescent="0.25"/>
    <row r="12" spans="1:12" ht="16.75" customHeight="1" x14ac:dyDescent="0.25"/>
    <row r="13" spans="1:12" ht="16.75" customHeight="1" x14ac:dyDescent="0.25"/>
    <row r="14" spans="1:12" ht="16.75" customHeight="1" x14ac:dyDescent="0.25"/>
    <row r="15" spans="1:12" ht="16.75" customHeight="1" x14ac:dyDescent="0.25"/>
    <row r="16" spans="1:12" ht="16.75" customHeight="1" x14ac:dyDescent="0.25"/>
    <row r="17" spans="1:9" ht="16.75" customHeight="1" x14ac:dyDescent="0.25"/>
    <row r="18" spans="1:9" ht="16.75" customHeight="1" x14ac:dyDescent="0.25"/>
    <row r="19" spans="1:9" ht="16.75" customHeight="1" x14ac:dyDescent="0.25"/>
    <row r="20" spans="1:9" ht="16.75" customHeight="1" x14ac:dyDescent="0.25"/>
    <row r="21" spans="1:9" ht="12.75" customHeight="1" x14ac:dyDescent="0.25">
      <c r="B21" s="57" t="s">
        <v>18</v>
      </c>
      <c r="C21" s="57"/>
      <c r="D21" s="57"/>
    </row>
    <row r="22" spans="1:9" ht="17.649999999999999" customHeight="1" x14ac:dyDescent="0.25">
      <c r="B22" s="51" t="s">
        <v>56</v>
      </c>
      <c r="C22" s="51"/>
      <c r="D22" s="6">
        <v>1.2</v>
      </c>
      <c r="E22" s="1" t="s">
        <v>46</v>
      </c>
    </row>
    <row r="23" spans="1:9" ht="16" customHeight="1" x14ac:dyDescent="0.25">
      <c r="B23" s="51" t="s">
        <v>47</v>
      </c>
      <c r="C23" s="51"/>
      <c r="D23" s="6">
        <v>1.5</v>
      </c>
      <c r="E23" s="1" t="s">
        <v>48</v>
      </c>
    </row>
    <row r="24" spans="1:9" ht="16" customHeight="1" x14ac:dyDescent="0.25">
      <c r="B24" s="52" t="s">
        <v>57</v>
      </c>
      <c r="C24" s="52"/>
      <c r="D24" s="7">
        <v>1</v>
      </c>
      <c r="E24" s="1" t="s">
        <v>20</v>
      </c>
    </row>
    <row r="25" spans="1:9" ht="14.15" customHeight="1" x14ac:dyDescent="0.25">
      <c r="B25" s="52" t="s">
        <v>53</v>
      </c>
      <c r="C25" s="52"/>
      <c r="D25" s="8">
        <v>1.5</v>
      </c>
      <c r="E25" s="1" t="s">
        <v>20</v>
      </c>
    </row>
    <row r="26" spans="1:9" ht="14.15" customHeight="1" x14ac:dyDescent="0.25">
      <c r="B26" s="52" t="s">
        <v>25</v>
      </c>
      <c r="C26" s="52"/>
      <c r="D26" s="9">
        <v>40</v>
      </c>
      <c r="E26" s="1" t="s">
        <v>26</v>
      </c>
    </row>
    <row r="27" spans="1:9" ht="13.75" customHeight="1" x14ac:dyDescent="0.25">
      <c r="B27" s="56" t="s">
        <v>27</v>
      </c>
      <c r="C27" s="56"/>
      <c r="D27" s="10">
        <f>D25+D24</f>
        <v>2.5</v>
      </c>
      <c r="E27" s="1" t="s">
        <v>20</v>
      </c>
    </row>
    <row r="28" spans="1:9" ht="16" customHeight="1" x14ac:dyDescent="0.25">
      <c r="B28" s="56" t="s">
        <v>28</v>
      </c>
      <c r="C28" s="56"/>
      <c r="D28" s="11">
        <f>(((D26/3.6)*(D26/3.6))/(2*$D$22))+((D26/3.6)*$D$23)</f>
        <v>68.106995884773653</v>
      </c>
      <c r="E28" s="1" t="s">
        <v>20</v>
      </c>
    </row>
    <row r="29" spans="1:9" ht="14.9" customHeight="1" x14ac:dyDescent="0.25">
      <c r="B29" s="53" t="s">
        <v>29</v>
      </c>
      <c r="C29" s="53"/>
      <c r="D29" s="12">
        <f>D24</f>
        <v>1</v>
      </c>
      <c r="E29" s="1" t="s">
        <v>20</v>
      </c>
    </row>
    <row r="30" spans="1:9" ht="13.9" customHeight="1" x14ac:dyDescent="0.25">
      <c r="B30" s="53" t="s">
        <v>30</v>
      </c>
      <c r="C30" s="53"/>
      <c r="D30" s="12">
        <f>(D29*D28)/D27</f>
        <v>27.24279835390946</v>
      </c>
      <c r="E30" s="1" t="s">
        <v>20</v>
      </c>
    </row>
    <row r="32" spans="1:9" s="13" customFormat="1" ht="66.25" customHeight="1" x14ac:dyDescent="0.3">
      <c r="A32" s="54" t="s">
        <v>76</v>
      </c>
      <c r="B32" s="54"/>
      <c r="C32" s="54"/>
      <c r="D32" s="54"/>
      <c r="E32" s="54"/>
      <c r="F32" s="54"/>
      <c r="G32" s="54"/>
      <c r="H32" s="54"/>
      <c r="I32" s="54"/>
    </row>
  </sheetData>
  <sheetProtection algorithmName="SHA-512" hashValue="cgHIWC3e0bKQgakGPVKoqPDRbL4TkfGjdoOkDwcqHw0kEs8Erb6bAs27l1kNpebHRQDaqEfamOwCP4QSt9CI1g==" saltValue="hmux3A1pd2ilkn4wUvw7wQ==" spinCount="100000" sheet="1" objects="1" scenarios="1" selectLockedCells="1"/>
  <mergeCells count="12">
    <mergeCell ref="B30:C30"/>
    <mergeCell ref="A32:I32"/>
    <mergeCell ref="B25:C25"/>
    <mergeCell ref="B26:C26"/>
    <mergeCell ref="B27:C27"/>
    <mergeCell ref="B28:C28"/>
    <mergeCell ref="B29:C29"/>
    <mergeCell ref="A1:I1"/>
    <mergeCell ref="B21:D21"/>
    <mergeCell ref="B22:C22"/>
    <mergeCell ref="B23:C23"/>
    <mergeCell ref="B24:C24"/>
  </mergeCells>
  <printOptions horizontalCentered="1"/>
  <pageMargins left="0.78749999999999998" right="0.78749999999999998" top="1.0249999999999999" bottom="1.0249999999999999" header="0.78749999999999998" footer="0.78749999999999998"/>
  <pageSetup paperSize="8" orientation="portrait" useFirstPageNumber="1" horizontalDpi="300" verticalDpi="300"/>
  <headerFooter alignWithMargins="0">
    <oddHeader>&amp;C&amp;A</oddHeader>
    <oddFooter>&amp;LGT TW Visu 03 02 2017&amp;R&amp;P/&amp;N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Présentation_outil</vt:lpstr>
      <vt:lpstr>TPiétonne_sans SLT</vt:lpstr>
      <vt:lpstr>TVélos_sans SLT</vt:lpstr>
      <vt:lpstr>TVL_sans SLT</vt:lpstr>
      <vt:lpstr>TPiétonne_SLT</vt:lpstr>
      <vt:lpstr>TVélos_SLT</vt:lpstr>
      <vt:lpstr>TVL_SLT</vt:lpstr>
      <vt:lpstr>Signaux</vt:lpstr>
      <vt:lpstr>Signaux!Zone_d_impression</vt:lpstr>
      <vt:lpstr>'TPiétonne_sans SLT'!Zone_d_impression</vt:lpstr>
      <vt:lpstr>TPiétonne_SLT!Zone_d_impression</vt:lpstr>
      <vt:lpstr>'TVélos_sans SLT'!Zone_d_impression</vt:lpstr>
      <vt:lpstr>TVélos_SLT!Zone_d_impression</vt:lpstr>
      <vt:lpstr>'TVL_sans SLT'!Zone_d_impression</vt:lpstr>
      <vt:lpstr>TVL_SLT!Zone_d_impression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GAILLIARD Perceval</dc:creator>
  <cp:lastModifiedBy>GAILLIARD Perceval</cp:lastModifiedBy>
  <cp:lastPrinted>2023-03-29T13:10:03Z</cp:lastPrinted>
  <dcterms:created xsi:type="dcterms:W3CDTF">2023-03-17T10:07:14Z</dcterms:created>
  <dcterms:modified xsi:type="dcterms:W3CDTF">2023-04-13T09:09:21Z</dcterms:modified>
</cp:coreProperties>
</file>